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PH\Laporan Pasaran Harta\2 0 2 4\H1 2024\Price &amp; Rental Table\"/>
    </mc:Choice>
  </mc:AlternateContent>
  <xr:revisionPtr revIDLastSave="0" documentId="13_ncr:1_{D4FC5DBC-FB30-49D7-8923-3CA6AB34372F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List Jadual Harga&amp;Sewa" sheetId="13" r:id="rId1"/>
    <sheet name="15.1" sheetId="11" r:id="rId2"/>
    <sheet name="15.2" sheetId="12" r:id="rId3"/>
    <sheet name="15.3" sheetId="14" r:id="rId4"/>
    <sheet name="15.4" sheetId="4" r:id="rId5"/>
    <sheet name="15.5" sheetId="5" r:id="rId6"/>
    <sheet name="15.6" sheetId="31" r:id="rId7"/>
    <sheet name="15.7" sheetId="30" r:id="rId8"/>
    <sheet name="15.8" sheetId="26" r:id="rId9"/>
    <sheet name="15.9" sheetId="27" r:id="rId10"/>
    <sheet name="15.10" sheetId="28" r:id="rId11"/>
    <sheet name="15.11" sheetId="29" r:id="rId12"/>
    <sheet name="15.12" sheetId="17" r:id="rId13"/>
    <sheet name="15.13" sheetId="6" r:id="rId14"/>
    <sheet name="15.14" sheetId="7" r:id="rId15"/>
    <sheet name="15.15" sheetId="8" r:id="rId16"/>
  </sheets>
  <definedNames>
    <definedName name="_xlnm._FilterDatabase" localSheetId="1" hidden="1">'15.1'!$B$2:$B$534</definedName>
    <definedName name="_xlnm._FilterDatabase" localSheetId="13" hidden="1">'15.13'!$B$2:$B$188</definedName>
    <definedName name="_xlnm._FilterDatabase" localSheetId="14" hidden="1">'15.14'!$B$2:$B$155</definedName>
    <definedName name="_xlnm._FilterDatabase" localSheetId="15" hidden="1">'15.15'!$B$2:$B$85</definedName>
    <definedName name="_xlnm._FilterDatabase" localSheetId="2" hidden="1">'15.2'!$C$2:$C$97</definedName>
    <definedName name="_xlnm._FilterDatabase" localSheetId="3" hidden="1">'15.3'!$C$2:$C$643</definedName>
    <definedName name="_xlnm._FilterDatabase" localSheetId="4" hidden="1">'15.4'!$B$2:$B$159</definedName>
    <definedName name="_xlnm.Print_Area" localSheetId="1">'15.1'!$A$1:$G$13</definedName>
    <definedName name="_xlnm.Print_Area" localSheetId="10">'15.10'!$A$1:$F$22</definedName>
    <definedName name="_xlnm.Print_Area" localSheetId="11">'15.11'!$A$1:$F$21</definedName>
    <definedName name="_xlnm.Print_Area" localSheetId="12">'15.12'!$A$1:$F$33</definedName>
    <definedName name="_xlnm.Print_Area" localSheetId="13">'15.13'!$A$1:$G$37</definedName>
    <definedName name="_xlnm.Print_Area" localSheetId="14">'15.14'!$A$1:$F$116</definedName>
    <definedName name="_xlnm.Print_Area" localSheetId="15">'15.15'!$A$1:$F$46</definedName>
    <definedName name="_xlnm.Print_Area" localSheetId="2">'15.2'!$A$1:$F$47</definedName>
    <definedName name="_xlnm.Print_Area" localSheetId="3">'15.3'!$A$1:$F$37</definedName>
    <definedName name="_xlnm.Print_Area" localSheetId="5">'15.5'!$A$1:$E$42</definedName>
    <definedName name="_xlnm.Print_Area" localSheetId="8">'15.8'!$A$1:$F$23</definedName>
    <definedName name="_xlnm.Print_Area" localSheetId="9">'15.9'!$A$1:$F$25</definedName>
    <definedName name="_xlnm.Print_Area" localSheetId="0">'List Jadual Harga&amp;Sewa'!$A$1:$D$55</definedName>
    <definedName name="_xlnm.Print_Titles" localSheetId="1">'15.1'!$6:$7</definedName>
    <definedName name="_xlnm.Print_Titles" localSheetId="11">'15.11'!$6:$7</definedName>
    <definedName name="_xlnm.Print_Titles" localSheetId="13">'15.13'!$6:$7</definedName>
    <definedName name="_xlnm.Print_Titles" localSheetId="3">'15.3'!$6:$7</definedName>
    <definedName name="_xlnm.Print_Titles" localSheetId="4">'15.4'!$6:$7</definedName>
    <definedName name="_xlnm.Print_Titles" localSheetId="9">'15.9'!$6:$7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11" l="1"/>
  <c r="G114" i="11"/>
  <c r="F236" i="17" l="1"/>
  <c r="E235" i="5"/>
  <c r="E230" i="5"/>
  <c r="E224" i="5"/>
  <c r="E223" i="5"/>
  <c r="E221" i="5"/>
  <c r="E220" i="5"/>
  <c r="E218" i="5"/>
  <c r="E214" i="5"/>
  <c r="F640" i="14"/>
  <c r="F639" i="14"/>
  <c r="F638" i="14"/>
  <c r="E638" i="14"/>
  <c r="F637" i="14"/>
  <c r="F569" i="14"/>
  <c r="E569" i="14"/>
  <c r="F568" i="14"/>
  <c r="F567" i="14"/>
  <c r="F566" i="14"/>
  <c r="F563" i="14"/>
  <c r="E563" i="14"/>
  <c r="F562" i="14"/>
  <c r="E562" i="14"/>
  <c r="F430" i="14"/>
  <c r="F365" i="14"/>
  <c r="F364" i="14"/>
  <c r="E235" i="14"/>
  <c r="F234" i="14"/>
  <c r="F233" i="14"/>
  <c r="F232" i="14"/>
  <c r="F231" i="14"/>
  <c r="F230" i="14"/>
  <c r="F229" i="14"/>
  <c r="F228" i="14"/>
  <c r="F227" i="14"/>
  <c r="F64" i="14"/>
  <c r="F63" i="14"/>
  <c r="F41" i="7"/>
  <c r="F37" i="7"/>
  <c r="F82" i="4"/>
  <c r="F81" i="4"/>
  <c r="F41" i="4"/>
  <c r="F39" i="4"/>
  <c r="F38" i="4"/>
  <c r="G534" i="11" l="1"/>
  <c r="G476" i="11"/>
  <c r="G475" i="11"/>
  <c r="G472" i="11"/>
  <c r="G471" i="11"/>
  <c r="G469" i="11"/>
  <c r="G356" i="11"/>
  <c r="G354" i="11"/>
  <c r="G333" i="11"/>
  <c r="G259" i="11"/>
  <c r="G258" i="11"/>
  <c r="G175" i="11"/>
  <c r="G174" i="11"/>
  <c r="G172" i="11"/>
  <c r="G162" i="11"/>
  <c r="G160" i="11"/>
  <c r="G158" i="11"/>
  <c r="G157" i="11"/>
  <c r="G152" i="11"/>
  <c r="G75" i="11"/>
  <c r="G458" i="11" l="1"/>
  <c r="G415" i="11"/>
  <c r="G454" i="11" l="1"/>
  <c r="G51" i="11" l="1"/>
  <c r="G408" i="11"/>
  <c r="G452" i="11"/>
  <c r="G48" i="11"/>
  <c r="G450" i="11"/>
  <c r="G32" i="11"/>
  <c r="G96" i="11"/>
  <c r="G466" i="11"/>
  <c r="G375" i="11"/>
  <c r="G25" i="11"/>
  <c r="G515" i="11"/>
  <c r="G530" i="11"/>
  <c r="G529" i="11"/>
  <c r="G361" i="11"/>
  <c r="G481" i="11"/>
  <c r="G480" i="11"/>
  <c r="G93" i="11"/>
  <c r="G368" i="11"/>
  <c r="G447" i="11" l="1"/>
  <c r="G524" i="11"/>
  <c r="G507" i="11"/>
  <c r="G428" i="11"/>
  <c r="G427" i="11"/>
  <c r="G502" i="11"/>
  <c r="G523" i="11"/>
  <c r="G131" i="11"/>
  <c r="G108" i="11"/>
  <c r="G400" i="11" l="1"/>
  <c r="G343" i="11"/>
  <c r="G443" i="11"/>
  <c r="G442" i="11"/>
  <c r="G441" i="11"/>
  <c r="G438" i="11"/>
  <c r="G396" i="11"/>
  <c r="G435" i="11"/>
  <c r="G434" i="11"/>
  <c r="G393" i="11"/>
  <c r="F57" i="4" l="1"/>
  <c r="B71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<sst xmlns="http://schemas.openxmlformats.org/spreadsheetml/2006/main" count="5567" uniqueCount="2056">
  <si>
    <t>280,000 - 290,000</t>
  </si>
  <si>
    <t>Stable</t>
  </si>
  <si>
    <t>Sewaan Pejabat Binaan Khas</t>
  </si>
  <si>
    <t>Floor Level</t>
  </si>
  <si>
    <t>Rental Range Per Month (RM/unit)</t>
  </si>
  <si>
    <t>% Change</t>
  </si>
  <si>
    <t>Rental Range Per Month (RM/s.m.)</t>
  </si>
  <si>
    <t>Price Range (RM/Unit)</t>
  </si>
  <si>
    <t>Average Price Change 
(%)</t>
  </si>
  <si>
    <t>Harga Harta Perindustrian</t>
  </si>
  <si>
    <t xml:space="preserve">%
Change </t>
  </si>
  <si>
    <t>Road Frontage / Interior</t>
  </si>
  <si>
    <t>Average Land Area (Hectare)</t>
  </si>
  <si>
    <t>Land Price (RM/Hectare)</t>
  </si>
  <si>
    <t>Harga Tanah Pembangunan</t>
  </si>
  <si>
    <t xml:space="preserve">Average Price Change % </t>
  </si>
  <si>
    <t>Average Rental Change 
(%)</t>
  </si>
  <si>
    <t>Harga Harta Kediaman</t>
  </si>
  <si>
    <t>Sample Size</t>
  </si>
  <si>
    <t>Average Price Change (%)</t>
  </si>
  <si>
    <t>Average Rental Change (%)</t>
  </si>
  <si>
    <t>Average Gross Yield (%)</t>
  </si>
  <si>
    <t>Prices of Residential Property</t>
  </si>
  <si>
    <t>Rentals of Purpose-Built Office</t>
  </si>
  <si>
    <t>Prices of Retail Space in Commercial Complex</t>
  </si>
  <si>
    <t>Rentals of Retail Space in Commercial Complex</t>
  </si>
  <si>
    <t>Sewaan Ruang Niaga Dalam Kompleks Perniagaan</t>
  </si>
  <si>
    <t>Harga Ruang Niaga Dalam Kompleks Perniagaan</t>
  </si>
  <si>
    <t>Location and Building</t>
  </si>
  <si>
    <t>Prices of Shop</t>
  </si>
  <si>
    <t>Harga Kedai</t>
  </si>
  <si>
    <t>Rentals of Ground Floor Shop</t>
  </si>
  <si>
    <t>Sewaan Tingkat Bawah Kedai</t>
  </si>
  <si>
    <t>Prices of Industrial Property</t>
  </si>
  <si>
    <t>Prices of Agricultural Property</t>
  </si>
  <si>
    <t>Prices of Development Land</t>
  </si>
  <si>
    <t>Harga Ruang Dalam Bangunan Pejabat Binaan Khas</t>
  </si>
  <si>
    <t>Harga Harta Pertanian</t>
  </si>
  <si>
    <t>Jadual</t>
  </si>
  <si>
    <t>Tajuk</t>
  </si>
  <si>
    <t>Sewaan Harta Kediaman</t>
  </si>
  <si>
    <t xml:space="preserve">Prices of Residential Property </t>
  </si>
  <si>
    <t>Rentals of Residential Property</t>
  </si>
  <si>
    <t>Harga Tanah Bangunan Kediaman</t>
  </si>
  <si>
    <t>Prices of Residential Building Land</t>
  </si>
  <si>
    <t>Prices of Space in Purpose-Built Office Building</t>
  </si>
  <si>
    <t>Sewaan Ruang Pejabat Dalam Kedai</t>
  </si>
  <si>
    <t>Rentals of Office Space in Shop</t>
  </si>
  <si>
    <t>District/Mukim and Scheme</t>
  </si>
  <si>
    <t xml:space="preserve"> Prices of Residential Building Land</t>
  </si>
  <si>
    <t>District/Mukim and Location</t>
  </si>
  <si>
    <t>Rental Range Per Month (RM/Unit)</t>
  </si>
  <si>
    <t>District and Location/Scheme</t>
  </si>
  <si>
    <t>District and Location</t>
  </si>
  <si>
    <t>DOUBLE STOREY SHOP</t>
  </si>
  <si>
    <t>Average Land Area (s.m.)</t>
  </si>
  <si>
    <t>Price Range (RM/s.m.)</t>
  </si>
  <si>
    <t>Average Floor Area (s.m.)</t>
  </si>
  <si>
    <t>Floor Area (s.m.)</t>
  </si>
  <si>
    <t>NA</t>
  </si>
  <si>
    <t>ND</t>
  </si>
  <si>
    <t>Floor Area (s.m)</t>
  </si>
  <si>
    <t>Rental Range Per Month (RM/s.m)</t>
  </si>
  <si>
    <t>Land Price (RM/s.m.)</t>
  </si>
  <si>
    <t>LAMPIRAN D</t>
  </si>
  <si>
    <t>Sewaan Pangsapuri Khidmat dan SOHO</t>
  </si>
  <si>
    <t>Rentals of Service Apartment and SOHO</t>
  </si>
  <si>
    <t>Harga Pangsapuri Servis/ SOHO</t>
  </si>
  <si>
    <t xml:space="preserve">Sewaan Pangsapuri Servis/ SOHO </t>
  </si>
  <si>
    <t>Harga Pangsapuri Khidmat dan SOHO</t>
  </si>
  <si>
    <t>Prices of Service Apartment and SOHO</t>
  </si>
  <si>
    <t>July - December 2023</t>
  </si>
  <si>
    <t>January - June 2024</t>
  </si>
  <si>
    <t>VACANT LAND</t>
  </si>
  <si>
    <t>Keningau</t>
  </si>
  <si>
    <t>Beaufort</t>
  </si>
  <si>
    <t>Kudat</t>
  </si>
  <si>
    <t>Kuala Penyu</t>
  </si>
  <si>
    <t>Tuaran</t>
  </si>
  <si>
    <t>Kota Kinabalu</t>
  </si>
  <si>
    <t>Tenom</t>
  </si>
  <si>
    <t>Ranau</t>
  </si>
  <si>
    <t>Interior</t>
  </si>
  <si>
    <t>Second Layer</t>
  </si>
  <si>
    <t>Kampung Membakut, Jalan Pekan Membakut</t>
  </si>
  <si>
    <t>Kampung Panagatan, Jalan Magatang</t>
  </si>
  <si>
    <t>Kampung Kibabaig, Jalan Datuk Panglima Banting</t>
  </si>
  <si>
    <t>Penampang</t>
  </si>
  <si>
    <t>Kampung Kelampuan, Off Jalan Menumbok - Kayul</t>
  </si>
  <si>
    <t xml:space="preserve">Kampung Natai, Off Jalan Kiulu Lawamandau, Jalan Stesen TV Lawamandau  </t>
  </si>
  <si>
    <t>Kampung Indarason Laut, Jalan Indarasan, Matunggong</t>
  </si>
  <si>
    <t>Jalan Bak Bak, Off Jalan Tajau Tiga Papan</t>
  </si>
  <si>
    <t>Jalan Bangau Kimihang, Off Jalan Sikuati - Kudat</t>
  </si>
  <si>
    <t>KM 9, Off Jalan Sikuati - Kudat</t>
  </si>
  <si>
    <t>Loro, Off Jalan Pinangsoo Loro</t>
  </si>
  <si>
    <t>Kampung Kundasang, Jalan Kibbas Mohimboyon, Kundasang</t>
  </si>
  <si>
    <t>Kampung Entabuan, Jalan Tenom Ponontomon</t>
  </si>
  <si>
    <t>Kampung Seri Menanti, Mandalom, Jalan Tenom Ponontomon</t>
  </si>
  <si>
    <t>Poturidong, Kalawat, Kiulu</t>
  </si>
  <si>
    <t>Road Frontage</t>
  </si>
  <si>
    <t>Kampung Mangkaladai, Jalan Tamparuli - Topokon</t>
  </si>
  <si>
    <t>RESIDENTIAL DEVELOPMENT</t>
  </si>
  <si>
    <t>INDUSTRIAL DEVELOPMENT</t>
  </si>
  <si>
    <t>MIX DEVELOPMENT</t>
  </si>
  <si>
    <t>Kampung Mansiang, Jalan Kokol poring-Poring, Menggatal</t>
  </si>
  <si>
    <t>SINGLE STOREY TERRACE</t>
  </si>
  <si>
    <t>DOUBLE STOREY TERRACE</t>
  </si>
  <si>
    <t>THREE STOREY TERRACE</t>
  </si>
  <si>
    <t>DOUBLE STOREY CLUSTER</t>
  </si>
  <si>
    <t>DETACHED PLOT  (p.s.m.)</t>
  </si>
  <si>
    <t>Putatan</t>
  </si>
  <si>
    <t>Bandar Baru Penampang</t>
  </si>
  <si>
    <t>Bigwheel Industrial Park</t>
  </si>
  <si>
    <t>3,400,000 - 3,550,000</t>
  </si>
  <si>
    <t>3,350,000 - 3,580,000</t>
  </si>
  <si>
    <t>Bundusan Industrial Park</t>
  </si>
  <si>
    <t>Central Industrial Park</t>
  </si>
  <si>
    <t>HSK Industrial Centre</t>
  </si>
  <si>
    <t>Industri Inanam Juta</t>
  </si>
  <si>
    <t>Jalan Datuk Panglima Banting</t>
  </si>
  <si>
    <t>Kian Yap Industrial Estate</t>
  </si>
  <si>
    <t>KR Industrial Park</t>
  </si>
  <si>
    <t>Nountun Baru</t>
  </si>
  <si>
    <t>Rolmas Industrial Centre</t>
  </si>
  <si>
    <t>The Factory @ Inanam</t>
  </si>
  <si>
    <t>Kampung Bantayan, Jalan Nountun Bukit Padang</t>
  </si>
  <si>
    <t>Jalan Pinangsoo Loro</t>
  </si>
  <si>
    <t>Jalan Sinisian, Kundasang</t>
  </si>
  <si>
    <t>Kampung Kiansom Lama, Jalan Tamparuli  Kiulu, Tamparuli</t>
  </si>
  <si>
    <t>Inanam Laut, Jalan Tuaran Baypass</t>
  </si>
  <si>
    <t>Papar</t>
  </si>
  <si>
    <t>Sipitang</t>
  </si>
  <si>
    <t>Kampung Keronggu, Jalan Keronggu, Off Jalan Kionsom Inanam</t>
  </si>
  <si>
    <t>Kampung Pikat Bongawan, Membakut, Jalan Bongawan Kimanis</t>
  </si>
  <si>
    <t>Kampung Kundasang, Jalan Kem Bina Negara, Kundasang</t>
  </si>
  <si>
    <t>Melalia, Jalan Mesapol Beaufort</t>
  </si>
  <si>
    <t>Kampung Bungalio, Jalan Bungalio Logkou Timbok, Tamparuli</t>
  </si>
  <si>
    <t>Jalan Kampung Keningau Pamalan, Off Jalan Keningau Apin-Apin</t>
  </si>
  <si>
    <t>Kayu Madang, Jalan Zoologiczl, Off Jalan Access EOIZ KKIP Phase 1</t>
  </si>
  <si>
    <t>Kalias Baru, Jalan Limbawang</t>
  </si>
  <si>
    <t>Lumat, Membakut, Jalan Membakut Beaufort</t>
  </si>
  <si>
    <t>Lemawang, Jalan Tuaran Tenghilan</t>
  </si>
  <si>
    <t>Aeropod Phase 2A (SOVO Exchange)</t>
  </si>
  <si>
    <t>Aru Suites @ Tanjung Aru</t>
  </si>
  <si>
    <t>Austin Business Park</t>
  </si>
  <si>
    <t>Benoni Commercial Centre</t>
  </si>
  <si>
    <t>Api-Api Centre</t>
  </si>
  <si>
    <t>Beverly Hills Plaza</t>
  </si>
  <si>
    <t>Bundusan Commercial Centre</t>
  </si>
  <si>
    <t>Bunga Raja Shopping Complex</t>
  </si>
  <si>
    <t>Damai Plaza Phase 4</t>
  </si>
  <si>
    <t>Harum' Mas 118</t>
  </si>
  <si>
    <t>Inanam Business Centre</t>
  </si>
  <si>
    <t>Indah Plaza</t>
  </si>
  <si>
    <t>Iramanis Centre</t>
  </si>
  <si>
    <t>Kampung Nosoob, Jalan Pintas</t>
  </si>
  <si>
    <t>Kampung Sindanan, Jalan Pintas</t>
  </si>
  <si>
    <t>580,000 - 628,000</t>
  </si>
  <si>
    <t>Jesselton Quay @City Pads Tower A</t>
  </si>
  <si>
    <t>Jesselton Quay @City Pads Tower B</t>
  </si>
  <si>
    <t>600,000 -625,000</t>
  </si>
  <si>
    <t>515,000 -561,000</t>
  </si>
  <si>
    <t>800,000 - 850,000</t>
  </si>
  <si>
    <t>Taman Satria Phase 2</t>
  </si>
  <si>
    <t>K Avenue Sodomon</t>
  </si>
  <si>
    <t>510,000 - 512,000</t>
  </si>
  <si>
    <t>475,000 - 510,000</t>
  </si>
  <si>
    <t>Kepayan Point</t>
  </si>
  <si>
    <t>Kampung Air</t>
  </si>
  <si>
    <t>Kompleks Perniagaan Sinsuran</t>
  </si>
  <si>
    <t>Lintas Jaya</t>
  </si>
  <si>
    <t>One Plaza</t>
  </si>
  <si>
    <t>Pekan Membakut</t>
  </si>
  <si>
    <t>Pekan Ranau</t>
  </si>
  <si>
    <t>Tenom Jaya</t>
  </si>
  <si>
    <t>Plaza 333 (Kobusak Commercial Centre)</t>
  </si>
  <si>
    <t>Plaza Tanjung Aru</t>
  </si>
  <si>
    <t>Putatan Jaya Commercial Centre</t>
  </si>
  <si>
    <t>Rugading Commercial Centre</t>
  </si>
  <si>
    <t>Sierra BIZ Hub</t>
  </si>
  <si>
    <t>1,586,000 - 1,740,000</t>
  </si>
  <si>
    <t>Star City North (Kompleks Asia City 2A)</t>
  </si>
  <si>
    <t>Sulaman Sentral</t>
  </si>
  <si>
    <t>Tambunan</t>
  </si>
  <si>
    <t>Tambunan New Township</t>
  </si>
  <si>
    <t>Taman Jumbo</t>
  </si>
  <si>
    <t>Taman Sungai Mas</t>
  </si>
  <si>
    <t>University Plaza</t>
  </si>
  <si>
    <t>Wisma HCS</t>
  </si>
  <si>
    <t>Suria Sabah</t>
  </si>
  <si>
    <t>Wisma Merdeka Phase 1</t>
  </si>
  <si>
    <t>Wisma Merdeka Phase 2</t>
  </si>
  <si>
    <t>Wisma Perindustrian</t>
  </si>
  <si>
    <t>SEMI-DETACHED PLOT</t>
  </si>
  <si>
    <t>Kota Marudu</t>
  </si>
  <si>
    <t>DOUBLE STOREY LOW-COST TERRACE</t>
  </si>
  <si>
    <t>SINGLE STOREY CLUSTER</t>
  </si>
  <si>
    <t>SINGLE STOREY SEMI-DETACHED</t>
  </si>
  <si>
    <t>DOUBLE STOREY SEMI-DETACHED</t>
  </si>
  <si>
    <t>TWO AND A HALF STOREY SEMI-DETACHED</t>
  </si>
  <si>
    <t>THREE STOREY SEMI-DETACHED</t>
  </si>
  <si>
    <t>SINGLE STOREY DETACHED</t>
  </si>
  <si>
    <t>DOUBLE STOREY LOW-COST DETACHED</t>
  </si>
  <si>
    <t>DOUBLE STOREY DETACHED</t>
  </si>
  <si>
    <t>TOWN HOUSE</t>
  </si>
  <si>
    <t xml:space="preserve">LOW-COST FLAT  </t>
  </si>
  <si>
    <t xml:space="preserve">LOW-COST APARTMENT  </t>
  </si>
  <si>
    <t xml:space="preserve">APARTMENT  </t>
  </si>
  <si>
    <t xml:space="preserve">CONDOMINIUM  </t>
  </si>
  <si>
    <t>Apartment Angkasa</t>
  </si>
  <si>
    <t>285,000 - 300,000</t>
  </si>
  <si>
    <t>280,000 - 320,000</t>
  </si>
  <si>
    <t>287,000 - 320,000</t>
  </si>
  <si>
    <t>Apartment Malawa Ria</t>
  </si>
  <si>
    <t>Apartment Sri Tansau</t>
  </si>
  <si>
    <t>Ashton Tower</t>
  </si>
  <si>
    <t>Asoka Court</t>
  </si>
  <si>
    <t>Bayshore Condominium</t>
  </si>
  <si>
    <t>Beverly Hills 1</t>
  </si>
  <si>
    <t>280,000 - 305,000</t>
  </si>
  <si>
    <t>Beverly Hills 2</t>
  </si>
  <si>
    <t>260,000 - 285,000</t>
  </si>
  <si>
    <t>295,000 - 350,000</t>
  </si>
  <si>
    <t>280,000 - 340,000</t>
  </si>
  <si>
    <t>Beverly Hills 3</t>
  </si>
  <si>
    <t>247,000 - 290,000</t>
  </si>
  <si>
    <t>260,000 - 280,000</t>
  </si>
  <si>
    <t>290,000 - 350,000</t>
  </si>
  <si>
    <t>Chanyai Villa</t>
  </si>
  <si>
    <t xml:space="preserve">City Apartments                         </t>
  </si>
  <si>
    <t>188,000 - 210,000</t>
  </si>
  <si>
    <t>Country Height Apartments Fasa 1</t>
  </si>
  <si>
    <t>155,000 - 170,000</t>
  </si>
  <si>
    <t>Country Height Apartments Fasa 3</t>
  </si>
  <si>
    <t>150,000 - 166,000</t>
  </si>
  <si>
    <t>Apartment Angkasa Fasa 2</t>
  </si>
  <si>
    <t>Cyber City Apartment Fasa 1</t>
  </si>
  <si>
    <t>250,000 - 269,000</t>
  </si>
  <si>
    <t>250,000 - 270,000</t>
  </si>
  <si>
    <t>320,000 - 346,000</t>
  </si>
  <si>
    <t>Cyber City Apartment Fasa 2</t>
  </si>
  <si>
    <t>262,000 - 320,000</t>
  </si>
  <si>
    <t>275,000 - 330,000</t>
  </si>
  <si>
    <t>Dah Yeh Villa</t>
  </si>
  <si>
    <t>Delta Heights</t>
  </si>
  <si>
    <t>380,000 - 440,000</t>
  </si>
  <si>
    <t>Eco Park Bukit Sepanggar</t>
  </si>
  <si>
    <t>373,000 - 380,000</t>
  </si>
  <si>
    <t>Eden Height</t>
  </si>
  <si>
    <t>Elemen Utara Condominium</t>
  </si>
  <si>
    <t>Friendly Garden Fasa 3</t>
  </si>
  <si>
    <t>Ganang Villa</t>
  </si>
  <si>
    <t>Gaya Court</t>
  </si>
  <si>
    <t>Grace Court</t>
  </si>
  <si>
    <t>Grace Garden</t>
  </si>
  <si>
    <t>Hilltop Apartment</t>
  </si>
  <si>
    <t>Indah Court</t>
  </si>
  <si>
    <t>Lorong Sang Suria Inanam</t>
  </si>
  <si>
    <t>Jesselton Condominium</t>
  </si>
  <si>
    <t>Jesselton Residences</t>
  </si>
  <si>
    <t>1,380,000 - 1,500,000</t>
  </si>
  <si>
    <t>Laya-Laya, Jalan Sulaman</t>
  </si>
  <si>
    <t>Kendara Apartment 2</t>
  </si>
  <si>
    <t>Kepayan Ridge Fasa 18 &amp; 19</t>
  </si>
  <si>
    <t xml:space="preserve">Kepayan Ridge Fasa 3 &amp; 4 </t>
  </si>
  <si>
    <t>Kampung Dungang, Jalan Bolong</t>
  </si>
  <si>
    <t>Kampung Mantailang, Jalan Tenom Melalap</t>
  </si>
  <si>
    <t>ONE AND A HALF STOREY DETACHED</t>
  </si>
  <si>
    <t>Kampung Tanjung Aru</t>
  </si>
  <si>
    <t>Taman Goshen</t>
  </si>
  <si>
    <t>Kiansom Country Height</t>
  </si>
  <si>
    <t>Kingfisher Park Fasa 2</t>
  </si>
  <si>
    <t>620,000 - 650,000</t>
  </si>
  <si>
    <t>KK Times Square Fasa 2E</t>
  </si>
  <si>
    <t>KK Times Square Fasa 2C</t>
  </si>
  <si>
    <t>Kondominium Canggih</t>
  </si>
  <si>
    <t>La Gloxinia Garden</t>
  </si>
  <si>
    <t>395,000 - 420,000</t>
  </si>
  <si>
    <t>Leang Court</t>
  </si>
  <si>
    <t>Lido Four Season Residence</t>
  </si>
  <si>
    <t>450,000 - 475,000</t>
  </si>
  <si>
    <t>450,000 - 550,000</t>
  </si>
  <si>
    <t>Lok Kawi Heights</t>
  </si>
  <si>
    <t>170,000 - 200,000</t>
  </si>
  <si>
    <t>Marina Court</t>
  </si>
  <si>
    <t>Maya @ Likas Kondominium</t>
  </si>
  <si>
    <t>685,000 - 720,000</t>
  </si>
  <si>
    <t>Melinsung Summer Bay Resort Apartment</t>
  </si>
  <si>
    <t>120,000 - 160,000</t>
  </si>
  <si>
    <t>120,000 - 170,000</t>
  </si>
  <si>
    <t>Millennium Height</t>
  </si>
  <si>
    <t>600,000 - 680,000</t>
  </si>
  <si>
    <t>Nexus Residence, Karambunai</t>
  </si>
  <si>
    <t>Nountun Apartment</t>
  </si>
  <si>
    <t>300,000 - 350,000</t>
  </si>
  <si>
    <t>One Borneo Tower A</t>
  </si>
  <si>
    <t>Orchid Villa</t>
  </si>
  <si>
    <t>Park Residence Sugud</t>
  </si>
  <si>
    <t>620,000 - 680,000</t>
  </si>
  <si>
    <t>Pearl Tower Condo</t>
  </si>
  <si>
    <t>Pinosuk Plateau Mount Kinabalu Golf Club</t>
  </si>
  <si>
    <t>Platinum Tower @ 1 Sulaman</t>
  </si>
  <si>
    <t>370,000 - 400,000</t>
  </si>
  <si>
    <t>Puncak Gloxinia Kinarut Selatan</t>
  </si>
  <si>
    <t>Putatan Platinum Apartment</t>
  </si>
  <si>
    <t>278,000 - 300,000</t>
  </si>
  <si>
    <t>270,000 - 300,000</t>
  </si>
  <si>
    <t>Putera Jaya</t>
  </si>
  <si>
    <t>160,000 - 170,000</t>
  </si>
  <si>
    <t>R55</t>
  </si>
  <si>
    <t>Radiant Maisonet</t>
  </si>
  <si>
    <t>Radiant Tower B</t>
  </si>
  <si>
    <t>Rainfield Court</t>
  </si>
  <si>
    <t>Regency Park</t>
  </si>
  <si>
    <t>Rose Garden (Taman Mawar)</t>
  </si>
  <si>
    <t>475,000 - 480,000</t>
  </si>
  <si>
    <t xml:space="preserve">Kampung Dalit, Jalan Sulaman </t>
  </si>
  <si>
    <t>Taman Muhibah</t>
  </si>
  <si>
    <t>Seri Maju Apartment</t>
  </si>
  <si>
    <t>155,000 - 180,000</t>
  </si>
  <si>
    <t>172,000 - 189,000</t>
  </si>
  <si>
    <t>Signal Hill (Bukit Bendera)</t>
  </si>
  <si>
    <t>Skyvue Residence</t>
  </si>
  <si>
    <t>Surian Residences</t>
  </si>
  <si>
    <t>595,000 - 650,000</t>
  </si>
  <si>
    <t>Tagas Villa</t>
  </si>
  <si>
    <t>Taman Kuala Menggatal Fasa 1</t>
  </si>
  <si>
    <t>278,000 - 287,000</t>
  </si>
  <si>
    <t>Taman Lido Avenue</t>
  </si>
  <si>
    <t>Taman Tuaran Impian</t>
  </si>
  <si>
    <t>200,000 - 210,000</t>
  </si>
  <si>
    <t>170,000 - 210,000</t>
  </si>
  <si>
    <t>Taman Vila Mutiara</t>
  </si>
  <si>
    <t>Teck Guan Villa</t>
  </si>
  <si>
    <t>Telipok Square</t>
  </si>
  <si>
    <t>130,000 - 140,000</t>
  </si>
  <si>
    <t>The Garden @ Bundusan</t>
  </si>
  <si>
    <t>455,000 - 470,000</t>
  </si>
  <si>
    <t>453,000 - 504,000</t>
  </si>
  <si>
    <t>490,000 - 580,000</t>
  </si>
  <si>
    <t>The Lagenda Park</t>
  </si>
  <si>
    <t>The Light Residence</t>
  </si>
  <si>
    <t>The Palm Condominium</t>
  </si>
  <si>
    <t>The Peak Condominium</t>
  </si>
  <si>
    <t>The Peak Soho</t>
  </si>
  <si>
    <t>The Peak Suites</t>
  </si>
  <si>
    <t>750,000 - 850,000</t>
  </si>
  <si>
    <t>The Peak Vista</t>
  </si>
  <si>
    <t>The Residency @ Sutera</t>
  </si>
  <si>
    <t>The Suritz</t>
  </si>
  <si>
    <t>580,000 - 650,000</t>
  </si>
  <si>
    <t>Taman Adika Fasa 6</t>
  </si>
  <si>
    <t>Taman Adika Fasa 10</t>
  </si>
  <si>
    <t>Taman Albion Fasa 2</t>
  </si>
  <si>
    <t>Taman Aman Suria</t>
  </si>
  <si>
    <t>220,000 - 250,000</t>
  </si>
  <si>
    <t>Taman Aussie Ria</t>
  </si>
  <si>
    <t>Taman Bakti Ikhlas</t>
  </si>
  <si>
    <t>Taman BPL</t>
  </si>
  <si>
    <t xml:space="preserve">Taman BPL </t>
  </si>
  <si>
    <t>Taman Bukit Putramas</t>
  </si>
  <si>
    <t>Taman Bunga Raja</t>
  </si>
  <si>
    <t>Taman Casablanca</t>
  </si>
  <si>
    <t>Taman Cerah</t>
  </si>
  <si>
    <t>Taman Ceriamas 118</t>
  </si>
  <si>
    <t>Taman Dai Ming Baru</t>
  </si>
  <si>
    <t>Taman Deluxe</t>
  </si>
  <si>
    <t>450,000 - 499,000</t>
  </si>
  <si>
    <t>Taman Donggongon</t>
  </si>
  <si>
    <t>Taman Eko Tropika</t>
  </si>
  <si>
    <t>Taman Flamingo</t>
  </si>
  <si>
    <t>Taman Foh Sang</t>
  </si>
  <si>
    <t>Taman Foh Sang 3</t>
  </si>
  <si>
    <t>Taman Foh Sang Fasa 2</t>
  </si>
  <si>
    <t>Taman Fortuna Fasa 2</t>
  </si>
  <si>
    <t>Taman Fu Yen Fasa 5</t>
  </si>
  <si>
    <t>Taman Golfview</t>
  </si>
  <si>
    <t>Taman Inanam Laut</t>
  </si>
  <si>
    <t>Taman HM Tamparuli</t>
  </si>
  <si>
    <t>Taman Indah Permai</t>
  </si>
  <si>
    <t>540,000 - 590,000</t>
  </si>
  <si>
    <t>Taman JB Villa</t>
  </si>
  <si>
    <t>Taman Jelita Fasa 2</t>
  </si>
  <si>
    <t>Taman Jindo Fasa 1</t>
  </si>
  <si>
    <t>Taman Jutaya</t>
  </si>
  <si>
    <t>Taman Ketiau</t>
  </si>
  <si>
    <t>160,000 - 190,000</t>
  </si>
  <si>
    <t>210,000 -215,000</t>
  </si>
  <si>
    <t>185,000 -220,000</t>
  </si>
  <si>
    <t>Taman Kinarut Selatan</t>
  </si>
  <si>
    <t>Taman Kingfisher Sulaman Fasa 4</t>
  </si>
  <si>
    <t>Taman Kopeks</t>
  </si>
  <si>
    <t>Taman Lagenda Saujana</t>
  </si>
  <si>
    <t>Taman Kota</t>
  </si>
  <si>
    <t>Taman Lavender</t>
  </si>
  <si>
    <t>200,000 - 220,000</t>
  </si>
  <si>
    <t>Taman Lembah Shantung</t>
  </si>
  <si>
    <t>400,000 - 450,000</t>
  </si>
  <si>
    <t>Taman Luyang Fasa 3</t>
  </si>
  <si>
    <t>Taman Luyang Fasa 4</t>
  </si>
  <si>
    <t>Taman Millenium Kingfisher</t>
  </si>
  <si>
    <t>Taman Motou</t>
  </si>
  <si>
    <t>240,000 - 260,000</t>
  </si>
  <si>
    <t>Taman Mount Pleasant</t>
  </si>
  <si>
    <t>Kota Belud</t>
  </si>
  <si>
    <t>Taman Nikmat</t>
  </si>
  <si>
    <t>Taman Orchid</t>
  </si>
  <si>
    <t>Taman Orkid</t>
  </si>
  <si>
    <t>Taman Pakka Baru 2</t>
  </si>
  <si>
    <t>Taman Pampang</t>
  </si>
  <si>
    <t>Taman Pantai Lok Kawi</t>
  </si>
  <si>
    <t>Taman Pasir Putih Fasa 1</t>
  </si>
  <si>
    <t>Taman Penampang Fasa 2F</t>
  </si>
  <si>
    <t>Taman Penampang Fasa 2T</t>
  </si>
  <si>
    <t>350,000 - 370,000</t>
  </si>
  <si>
    <t>Taman Penampang Fasa 2U</t>
  </si>
  <si>
    <t>Taman Perdana</t>
  </si>
  <si>
    <t>Taman Permai</t>
  </si>
  <si>
    <t>Taman Permata</t>
  </si>
  <si>
    <t>Taman Prima Jaya Fasa 1</t>
  </si>
  <si>
    <t>Taman Prima Villa</t>
  </si>
  <si>
    <t>Taman Richdar</t>
  </si>
  <si>
    <t>Taman Reservoir</t>
  </si>
  <si>
    <t>Taman Rodamas</t>
  </si>
  <si>
    <t>Taman Satria</t>
  </si>
  <si>
    <t>250,000 - 300,000</t>
  </si>
  <si>
    <t>Taman Saujana Kinabalu</t>
  </si>
  <si>
    <t>240,000 - 255,000</t>
  </si>
  <si>
    <t>Taman Somerset Fasa 2</t>
  </si>
  <si>
    <t>Taman Soon Kiong</t>
  </si>
  <si>
    <t>1,000,000 - 1,050,000</t>
  </si>
  <si>
    <t>Alamesra Plaza Permai</t>
  </si>
  <si>
    <t>Pekan Tambunan</t>
  </si>
  <si>
    <t>Taman Millenium</t>
  </si>
  <si>
    <t>Taman Sri Juta Kinarut</t>
  </si>
  <si>
    <t>Taman Sri Panglima</t>
  </si>
  <si>
    <t>Taman Sri Keningau</t>
  </si>
  <si>
    <t>Taman Sri Perdana</t>
  </si>
  <si>
    <t>230,000 - 248,000</t>
  </si>
  <si>
    <t>208,000 - 248,000</t>
  </si>
  <si>
    <t>240,000 - 250,000</t>
  </si>
  <si>
    <t>Taman Sutera Fasa 2</t>
  </si>
  <si>
    <t>Taman T &amp; G Fasa 6</t>
  </si>
  <si>
    <t>Taman T &amp; G Fasa 7</t>
  </si>
  <si>
    <t>Taman T &amp; G Fasa 7A</t>
  </si>
  <si>
    <t>Taman Telipok Ria</t>
  </si>
  <si>
    <t>160,000 - 175,000</t>
  </si>
  <si>
    <t>Taman Suria Shop Apartment</t>
  </si>
  <si>
    <t>Taman Viewland Fasa III</t>
  </si>
  <si>
    <t>Taman Villa Arc Fasa 1</t>
  </si>
  <si>
    <t>Residensi Woodford Estate (PR1MA)</t>
  </si>
  <si>
    <t>Taman Lumat</t>
  </si>
  <si>
    <t>Taman Selagon</t>
  </si>
  <si>
    <t>650 - 950</t>
  </si>
  <si>
    <t>Taman Adika Fasa 11</t>
  </si>
  <si>
    <t>Taman Cerijaya</t>
  </si>
  <si>
    <t>Taman Perwira Biah</t>
  </si>
  <si>
    <t>650 - 700</t>
  </si>
  <si>
    <t>Taman Wawasan Juta</t>
  </si>
  <si>
    <t>Sunny Garden</t>
  </si>
  <si>
    <t>1,200 - 1,250</t>
  </si>
  <si>
    <t>Taman Cendawan</t>
  </si>
  <si>
    <t xml:space="preserve">Taman Century </t>
  </si>
  <si>
    <t>1,100 - 1,200</t>
  </si>
  <si>
    <t>Taman Dai Ming</t>
  </si>
  <si>
    <t>800 - 1,100</t>
  </si>
  <si>
    <t>1,000 - 1,100</t>
  </si>
  <si>
    <t>Taman Landmark</t>
  </si>
  <si>
    <t>Taman Megah</t>
  </si>
  <si>
    <t>Taman Mepo</t>
  </si>
  <si>
    <t>1,000  - 1,200</t>
  </si>
  <si>
    <t>Taman Nelly</t>
  </si>
  <si>
    <t>1,200 - 1,600</t>
  </si>
  <si>
    <t>Taman Riang</t>
  </si>
  <si>
    <t>Taman Sri Kepayan Fasa 8</t>
  </si>
  <si>
    <t>Taman Syn Fah</t>
  </si>
  <si>
    <t>Friendly Garden Fasa 2</t>
  </si>
  <si>
    <t>Taman Nosoob</t>
  </si>
  <si>
    <t>Taman Sindo</t>
  </si>
  <si>
    <t>550 - 600</t>
  </si>
  <si>
    <t>Sri Suria Jaya Fasa 1</t>
  </si>
  <si>
    <t>Taman Bayu Idaman</t>
  </si>
  <si>
    <t>600 - 700</t>
  </si>
  <si>
    <t>Taman Feliamas 118</t>
  </si>
  <si>
    <t>800 - 900</t>
  </si>
  <si>
    <t>Taman Jelita</t>
  </si>
  <si>
    <t>Taman Kolej</t>
  </si>
  <si>
    <t>Taman Orchid 2</t>
  </si>
  <si>
    <t>Taman Sri Tambalang</t>
  </si>
  <si>
    <t>Taman Pasir Putih Fasa 2</t>
  </si>
  <si>
    <t>Taman Kuala Menggatal</t>
  </si>
  <si>
    <t>600 - 1,000</t>
  </si>
  <si>
    <t>Taman Tebobon</t>
  </si>
  <si>
    <t>Taman Limauan Kinarut Fasa 1</t>
  </si>
  <si>
    <t>900 - 1,000</t>
  </si>
  <si>
    <t>Taman Wawasan Fasa IV</t>
  </si>
  <si>
    <t>Taman Khong Lok</t>
  </si>
  <si>
    <t>Taman Rahim</t>
  </si>
  <si>
    <t>Taman Tropicana</t>
  </si>
  <si>
    <t>Villa Palma Keningau</t>
  </si>
  <si>
    <t>Alam Mesra Desa Permai</t>
  </si>
  <si>
    <t>1,500 - 1,800</t>
  </si>
  <si>
    <t>Bayview Height</t>
  </si>
  <si>
    <t>Kingfisher Park</t>
  </si>
  <si>
    <t>1,000 - 1,050</t>
  </si>
  <si>
    <t>Kingfisher Park 3 Fasa 2C</t>
  </si>
  <si>
    <t>1,500 - 1,900</t>
  </si>
  <si>
    <t>Kingfisher Park Fasa 4</t>
  </si>
  <si>
    <t>Taman Albion Fasa 1</t>
  </si>
  <si>
    <t>Taman Antarabangsa</t>
  </si>
  <si>
    <t>1,200 - 1,500</t>
  </si>
  <si>
    <t>Taman BDC Fasa 4B &amp; 4C</t>
  </si>
  <si>
    <t>Taman Bukit Damaisari</t>
  </si>
  <si>
    <t>1,350 - 1,500</t>
  </si>
  <si>
    <t>1,000 - 1,800</t>
  </si>
  <si>
    <t>Taman Bukit Hijau</t>
  </si>
  <si>
    <t>Taman Bukit Sepanggar Fasa 1B</t>
  </si>
  <si>
    <t>Taman Bunga Raja Fasa 3</t>
  </si>
  <si>
    <t>Taman Fulliwa Fasa 3A</t>
  </si>
  <si>
    <t>1,300 - 1,450</t>
  </si>
  <si>
    <t>Taman Impian Fasa 1 &amp; 2</t>
  </si>
  <si>
    <t>1,000 - 1,500</t>
  </si>
  <si>
    <t>1,500 - 1,600</t>
  </si>
  <si>
    <t>800 - 1,400</t>
  </si>
  <si>
    <t>1,100 - 1,400</t>
  </si>
  <si>
    <t>Taman Iramanis</t>
  </si>
  <si>
    <t>Taman Jaya</t>
  </si>
  <si>
    <t>Taman Juara</t>
  </si>
  <si>
    <t>Taman Khidmat</t>
  </si>
  <si>
    <t>Taman Kim Leng</t>
  </si>
  <si>
    <t>Taman Kinamount</t>
  </si>
  <si>
    <t>Taman Makmur Ria</t>
  </si>
  <si>
    <t>1,100 - 1,300</t>
  </si>
  <si>
    <t>Taman Milek Fasa 1</t>
  </si>
  <si>
    <t>Taman Nountun Juta</t>
  </si>
  <si>
    <t>Taman Ria Fasa 1</t>
  </si>
  <si>
    <t>Taman Ridgeview Fasa 12</t>
  </si>
  <si>
    <t>1,400 - 1,600</t>
  </si>
  <si>
    <t>Taman Rimba Fasa 1</t>
  </si>
  <si>
    <t>Taman Rimba Fasa 2</t>
  </si>
  <si>
    <t>900 - 1,200</t>
  </si>
  <si>
    <t>Taman Rimba Fasa 3</t>
  </si>
  <si>
    <t>1,200 - 1,300</t>
  </si>
  <si>
    <t>Taman Sepanggar</t>
  </si>
  <si>
    <t>Taman Seri Baru</t>
  </si>
  <si>
    <t>Taman Sri Kepayan Fasa 7</t>
  </si>
  <si>
    <t>Taman Tanah Emas</t>
  </si>
  <si>
    <t>Taman Utara Gudon</t>
  </si>
  <si>
    <t>1,300 - 1500</t>
  </si>
  <si>
    <t>1,300 - 1,500</t>
  </si>
  <si>
    <t>Taman View Point</t>
  </si>
  <si>
    <t>Taman Villa Pulutan</t>
  </si>
  <si>
    <t>Taman Yakim Jaya</t>
  </si>
  <si>
    <t>Ujana Kingfisher</t>
  </si>
  <si>
    <t>Wijaya Park</t>
  </si>
  <si>
    <t>700 - 1,000</t>
  </si>
  <si>
    <t>Rose Garden Sungai Wang</t>
  </si>
  <si>
    <t>Taman La Gloxinia</t>
  </si>
  <si>
    <t>950 - 1,050</t>
  </si>
  <si>
    <t>Taman Sinar Kelanahan</t>
  </si>
  <si>
    <t>900 - 980</t>
  </si>
  <si>
    <t>Taman Sungai Wang</t>
  </si>
  <si>
    <t>Taman Sutera Jaya</t>
  </si>
  <si>
    <t>Taman Takis</t>
  </si>
  <si>
    <t>Taman Vila Intan</t>
  </si>
  <si>
    <t>Eramas 118</t>
  </si>
  <si>
    <t>1,200 - 1,550</t>
  </si>
  <si>
    <t>Millenium Height</t>
  </si>
  <si>
    <t>1,300 - 1,430</t>
  </si>
  <si>
    <t>1,600 - 1,800</t>
  </si>
  <si>
    <t>1,700 - 1,800</t>
  </si>
  <si>
    <t>Taman Bintang</t>
  </si>
  <si>
    <t>Taman Dabak</t>
  </si>
  <si>
    <t>Taman Donggonggon</t>
  </si>
  <si>
    <t>Taman Gemilang Hungab</t>
  </si>
  <si>
    <t>Taman Grace Cottage</t>
  </si>
  <si>
    <t>Taman Grand Millennium</t>
  </si>
  <si>
    <t>Taman Hiburan Fasa 4</t>
  </si>
  <si>
    <t>Taman Kasigui 3</t>
  </si>
  <si>
    <t>1,050 - 1,100</t>
  </si>
  <si>
    <t>Taman Kepayan Fasa 1</t>
  </si>
  <si>
    <t>Taman LT Jaya</t>
  </si>
  <si>
    <t>1,400 - 1,800</t>
  </si>
  <si>
    <t>Taman Minintod</t>
  </si>
  <si>
    <t>Taman Prima Sumundu</t>
  </si>
  <si>
    <t>1,200 - 1,400</t>
  </si>
  <si>
    <t>Taman Puluduk</t>
  </si>
  <si>
    <t>Taman Tosindak</t>
  </si>
  <si>
    <t>Taman Villa Era Kolopis</t>
  </si>
  <si>
    <t>Taman Wawasan Mahandoi Fasa 1</t>
  </si>
  <si>
    <t>1,200 - 1,700</t>
  </si>
  <si>
    <t>1,300 - 1,700</t>
  </si>
  <si>
    <t>Villa Imbaan</t>
  </si>
  <si>
    <t>Taman Desa Seri Ketiau</t>
  </si>
  <si>
    <t>Ujana Prima</t>
  </si>
  <si>
    <t>Taman Casa Ria</t>
  </si>
  <si>
    <t>Taman D'Sri Gayang</t>
  </si>
  <si>
    <t>Taman Emas Ria</t>
  </si>
  <si>
    <t>Taman Padi Ria</t>
  </si>
  <si>
    <t>Taman Seri Lemawang Fasa 1A</t>
  </si>
  <si>
    <t>Taman Seri Lemawang Fasa 1B</t>
  </si>
  <si>
    <t>Taman Sulaman Jaya</t>
  </si>
  <si>
    <t>Taman Tagas Villa</t>
  </si>
  <si>
    <t>Taman Tropika Ria</t>
  </si>
  <si>
    <t>Taman Kingfisher Sulaman Fasa 1</t>
  </si>
  <si>
    <t>1,300 - 1,800</t>
  </si>
  <si>
    <t>Taman Seri Damai</t>
  </si>
  <si>
    <t>Taman Seri Pelangi</t>
  </si>
  <si>
    <t>Imperial Villa</t>
  </si>
  <si>
    <t>Kepayan Ridge Fasa 3 &amp; 4</t>
  </si>
  <si>
    <t>1,500 - 1,700</t>
  </si>
  <si>
    <t>Taman Anika Fasa 1</t>
  </si>
  <si>
    <t>Taman Cantek</t>
  </si>
  <si>
    <t>1,400 - 1,700</t>
  </si>
  <si>
    <t>Taman Stephens</t>
  </si>
  <si>
    <t>1,400 - 1,500</t>
  </si>
  <si>
    <t>Taman Winner</t>
  </si>
  <si>
    <t>Taman Yun Kiong</t>
  </si>
  <si>
    <t>Taman OKK Lojungah</t>
  </si>
  <si>
    <t>Taman Bukit Pulutan</t>
  </si>
  <si>
    <t>Taman Far East</t>
  </si>
  <si>
    <t>Taman Fortuna Fasa 1</t>
  </si>
  <si>
    <t>Taman Friendly Fasa 2</t>
  </si>
  <si>
    <t>Taman Friendly Fasa 3</t>
  </si>
  <si>
    <t>Taman Kinanty</t>
  </si>
  <si>
    <t>Taman Milek Fasa 2</t>
  </si>
  <si>
    <t>Taman Moonee</t>
  </si>
  <si>
    <t>Taman Seputeh</t>
  </si>
  <si>
    <t>1,200 - 1,850</t>
  </si>
  <si>
    <t>1,300 - 1,850</t>
  </si>
  <si>
    <t>Taman Sinar Baru</t>
  </si>
  <si>
    <t>2,500 - 2,600</t>
  </si>
  <si>
    <t>Ujana Dah Yeh</t>
  </si>
  <si>
    <t>Taman Pertama Mahandoi Fasa 2</t>
  </si>
  <si>
    <t>Taman Regent</t>
  </si>
  <si>
    <t>Taman Regent Fasa 2</t>
  </si>
  <si>
    <t>Taman Victory</t>
  </si>
  <si>
    <t>Taman Vila Era Kolopis</t>
  </si>
  <si>
    <t>Taman Sin Hwa</t>
  </si>
  <si>
    <t>Taman Kemayan</t>
  </si>
  <si>
    <t>Happy Garden</t>
  </si>
  <si>
    <t>Jalan Teluk Likas</t>
  </si>
  <si>
    <t xml:space="preserve">TOWN HOUSE </t>
  </si>
  <si>
    <t>Luyang Perdana</t>
  </si>
  <si>
    <t>Taman Aman Sutra Fasa 2</t>
  </si>
  <si>
    <t>Taman Villa Mutiara</t>
  </si>
  <si>
    <t>1,200 - 1,650</t>
  </si>
  <si>
    <t>700 - 800</t>
  </si>
  <si>
    <t>Taman Seri Indah</t>
  </si>
  <si>
    <t>FLAT</t>
  </si>
  <si>
    <t>600 - 660</t>
  </si>
  <si>
    <t xml:space="preserve">LOW - COST APARTMENT  </t>
  </si>
  <si>
    <t>Seri Maju Apartment (Taman Bukit Sepangar)</t>
  </si>
  <si>
    <t>700 - 750</t>
  </si>
  <si>
    <t>Taman Kendara</t>
  </si>
  <si>
    <t>Taman Pasir Putih Fasa 3B</t>
  </si>
  <si>
    <t>Taman Pasir Putih Fasa 3C</t>
  </si>
  <si>
    <t xml:space="preserve">Taman Telipok Ria </t>
  </si>
  <si>
    <t>450 - 650</t>
  </si>
  <si>
    <t xml:space="preserve">APARTMENT    </t>
  </si>
  <si>
    <t>Taman Lumat Saujana</t>
  </si>
  <si>
    <t>650 - 800</t>
  </si>
  <si>
    <t>750 - 950</t>
  </si>
  <si>
    <t>700 - 950</t>
  </si>
  <si>
    <t>800 - 1,000</t>
  </si>
  <si>
    <t>Api - Api Centre</t>
  </si>
  <si>
    <t>Bandar Sierra</t>
  </si>
  <si>
    <t>660 - 850</t>
  </si>
  <si>
    <t>City Apartment</t>
  </si>
  <si>
    <t>700 - 900</t>
  </si>
  <si>
    <t>Greenfield Residence</t>
  </si>
  <si>
    <t>950 - 1,400</t>
  </si>
  <si>
    <t>1,000 - 1,350</t>
  </si>
  <si>
    <t>1,300 - 1,350</t>
  </si>
  <si>
    <t>1,100 - 1,150</t>
  </si>
  <si>
    <t>Millenium Residency</t>
  </si>
  <si>
    <t>Taman Aman Sari</t>
  </si>
  <si>
    <t>University Apartment 1</t>
  </si>
  <si>
    <t>700 - 850</t>
  </si>
  <si>
    <t>665 - 950</t>
  </si>
  <si>
    <t>University Apartment 2</t>
  </si>
  <si>
    <t>University Condo Apartment Fasa 1</t>
  </si>
  <si>
    <t>700 - 780</t>
  </si>
  <si>
    <t>University Condo Apartment Fasa 2</t>
  </si>
  <si>
    <t>625 - 900</t>
  </si>
  <si>
    <t>800 - 850</t>
  </si>
  <si>
    <t>University Prime Condo</t>
  </si>
  <si>
    <t>750 - 900</t>
  </si>
  <si>
    <t>University Utama Condominium Fasa 1</t>
  </si>
  <si>
    <t>650 - 750</t>
  </si>
  <si>
    <t>550 - 800</t>
  </si>
  <si>
    <t>University Utama Condominium Fasa 2</t>
  </si>
  <si>
    <t>600 - 650</t>
  </si>
  <si>
    <t>650 - 900</t>
  </si>
  <si>
    <t>University Utama Condominium Fasa 3</t>
  </si>
  <si>
    <t>600 - 800</t>
  </si>
  <si>
    <t>600 - 900</t>
  </si>
  <si>
    <t>University Utama Condominium Fasa 5</t>
  </si>
  <si>
    <t>550 - 770</t>
  </si>
  <si>
    <t>750 - 800</t>
  </si>
  <si>
    <t>University Utama Condominium Fasa 6</t>
  </si>
  <si>
    <t>Benoni Garden Apartment</t>
  </si>
  <si>
    <t>1,000 - 1,300</t>
  </si>
  <si>
    <t>Lok Kawi Height</t>
  </si>
  <si>
    <t>850 - 1,000</t>
  </si>
  <si>
    <t>Melinsung Summer Bay</t>
  </si>
  <si>
    <t>350 - 650</t>
  </si>
  <si>
    <t>450 - 500</t>
  </si>
  <si>
    <t>500 - 600</t>
  </si>
  <si>
    <t>750 - 850</t>
  </si>
  <si>
    <t>650 - 850</t>
  </si>
  <si>
    <t>800 - 1,200</t>
  </si>
  <si>
    <t>850 - 1,200</t>
  </si>
  <si>
    <t>900 - 1,100</t>
  </si>
  <si>
    <t>Beverly Hills 5</t>
  </si>
  <si>
    <t>Bundusan Villa</t>
  </si>
  <si>
    <t>Country Height Apartments Fasa 2</t>
  </si>
  <si>
    <t>750 - 1,100</t>
  </si>
  <si>
    <t>900 - 1,250</t>
  </si>
  <si>
    <t>800 - 950</t>
  </si>
  <si>
    <t>Delta Height</t>
  </si>
  <si>
    <t>950 - 1,000</t>
  </si>
  <si>
    <t>Millenium Court Apartment</t>
  </si>
  <si>
    <t>Putri Bahang Apartment</t>
  </si>
  <si>
    <t>Taman Penampang Fasa 2D</t>
  </si>
  <si>
    <t>Taman Penampang Fasa 2E</t>
  </si>
  <si>
    <t>Taman Penampang Fasa 2H</t>
  </si>
  <si>
    <t>Vista Minintod</t>
  </si>
  <si>
    <t>Vista Seri Kiranau</t>
  </si>
  <si>
    <t>575 - 675</t>
  </si>
  <si>
    <t>Maju Jaya Apartment</t>
  </si>
  <si>
    <t>610 - 750</t>
  </si>
  <si>
    <t>D'Gayang Heights</t>
  </si>
  <si>
    <t>E Residence @ Telipok Fasa 1</t>
  </si>
  <si>
    <t>500 - 750</t>
  </si>
  <si>
    <t>Taman Wangsa</t>
  </si>
  <si>
    <t>Alam Damai Kondominium</t>
  </si>
  <si>
    <t>Bukit Bantayan</t>
  </si>
  <si>
    <t>Fairway Mansion</t>
  </si>
  <si>
    <t>Kingfisher Inanam</t>
  </si>
  <si>
    <t>Kondominium Khidmat</t>
  </si>
  <si>
    <t>1,800 - 2,300</t>
  </si>
  <si>
    <t>KK Times Square Fasa 2B</t>
  </si>
  <si>
    <t>1,800 - 2,000</t>
  </si>
  <si>
    <t>2,200 - 2,500</t>
  </si>
  <si>
    <t>2,200 - 2500</t>
  </si>
  <si>
    <t>1,760 - 2,000</t>
  </si>
  <si>
    <t>1,760 - 2,100</t>
  </si>
  <si>
    <t>1,700 - 2,400</t>
  </si>
  <si>
    <t>1,600 - 2,400</t>
  </si>
  <si>
    <t>1,800 - 2,100</t>
  </si>
  <si>
    <t>2,200 - 2,800</t>
  </si>
  <si>
    <t>One Borneo Tower B</t>
  </si>
  <si>
    <t>Puncak Menggatal</t>
  </si>
  <si>
    <t>Puri Fantasi</t>
  </si>
  <si>
    <t>Puteri Damai Kondominium</t>
  </si>
  <si>
    <t>Pelagos Designer Suites</t>
  </si>
  <si>
    <t>2,200 - 2,400</t>
  </si>
  <si>
    <t>Sutera Avenue Residence</t>
  </si>
  <si>
    <t>Taman Kondo Bundusan (Tropicana Landmark)</t>
  </si>
  <si>
    <t>1,650 - 2,300</t>
  </si>
  <si>
    <t>Waikiki Condominium</t>
  </si>
  <si>
    <t>Kondominium Puncak Gloxinia</t>
  </si>
  <si>
    <t>500 - 900</t>
  </si>
  <si>
    <t>1,000 - 1,200</t>
  </si>
  <si>
    <t>1,100 - 1,500</t>
  </si>
  <si>
    <t>1,200 -1,500</t>
  </si>
  <si>
    <t>Hartamas Height</t>
  </si>
  <si>
    <t>1,100 - 1,600</t>
  </si>
  <si>
    <t>Jing Yuen Condominium</t>
  </si>
  <si>
    <t>1,250 - 1,800</t>
  </si>
  <si>
    <t>1,400 - 1,850</t>
  </si>
  <si>
    <t>1,650 - 1,800</t>
  </si>
  <si>
    <t>The Light Residences</t>
  </si>
  <si>
    <t>The Riverside Residence</t>
  </si>
  <si>
    <t>Kingfisher Putatan</t>
  </si>
  <si>
    <t>1 Beaufort Commercial Centre Fasa 2</t>
  </si>
  <si>
    <t>3,752 - 4,070</t>
  </si>
  <si>
    <t>Bandar Mingo</t>
  </si>
  <si>
    <t>Beaufort Jaya Fasa 1</t>
  </si>
  <si>
    <t>Beaufort Jaya Fasa 2</t>
  </si>
  <si>
    <t>Beaufort Square</t>
  </si>
  <si>
    <t>2,500 - 3,500</t>
  </si>
  <si>
    <t>2,000 - 3,500</t>
  </si>
  <si>
    <t>Lumat Centre</t>
  </si>
  <si>
    <t>800 - 1,500</t>
  </si>
  <si>
    <t>900 - 1,500</t>
  </si>
  <si>
    <t>Membakut Jaya</t>
  </si>
  <si>
    <t>New Beaufort Jaya</t>
  </si>
  <si>
    <t>3,265 - 3,300</t>
  </si>
  <si>
    <t>Pekan Bongawan</t>
  </si>
  <si>
    <t>Adika Commercial Centre</t>
  </si>
  <si>
    <t>2,300 - 3,400</t>
  </si>
  <si>
    <t>Adnan Shopping Complex</t>
  </si>
  <si>
    <t>Bandar Baru Keningau Fasa 1</t>
  </si>
  <si>
    <t>2,000 - 2,200</t>
  </si>
  <si>
    <t>2,000 - 2,500</t>
  </si>
  <si>
    <t>Borneo Commercial Centre</t>
  </si>
  <si>
    <t>Datun Commercial Centre</t>
  </si>
  <si>
    <t>2,400 - 2,600</t>
  </si>
  <si>
    <t>Foo Loong Shopping Complex</t>
  </si>
  <si>
    <t>New World Commercial Centre</t>
  </si>
  <si>
    <t>Padasa Commercial Complex</t>
  </si>
  <si>
    <t>Pegalan Shopping Complex</t>
  </si>
  <si>
    <t>3,630 - 4,250</t>
  </si>
  <si>
    <t>Pekan Keningau</t>
  </si>
  <si>
    <t>3,600- 3,800</t>
  </si>
  <si>
    <t>3,600 - 3,800</t>
  </si>
  <si>
    <t>Pekan Sook</t>
  </si>
  <si>
    <t>Taman Fajar</t>
  </si>
  <si>
    <t>1,300 - 1,400</t>
  </si>
  <si>
    <t>The Pampang Cove</t>
  </si>
  <si>
    <t>Kompleks Alappbana</t>
  </si>
  <si>
    <t>Pekan Kota Belud</t>
  </si>
  <si>
    <t>Suria Commercial Centre</t>
  </si>
  <si>
    <t>Aeropod @ Tanjung Aru Fasa 3A</t>
  </si>
  <si>
    <t>Aeropod Tanjung Aru (Commercial)</t>
  </si>
  <si>
    <t>3,300 - 6,900</t>
  </si>
  <si>
    <t>Alam Puteri (Princess Heights)</t>
  </si>
  <si>
    <t>1,693 - 1,920</t>
  </si>
  <si>
    <t>1,693 - 2,000</t>
  </si>
  <si>
    <t>Alamesra Plaza Utama</t>
  </si>
  <si>
    <t>2,000 - 3,000</t>
  </si>
  <si>
    <t>2,500 - 3,000</t>
  </si>
  <si>
    <t>4,300 - 4,800</t>
  </si>
  <si>
    <t>Asia City</t>
  </si>
  <si>
    <t>3,000 - 4,500</t>
  </si>
  <si>
    <t>Bandar Sepanggar</t>
  </si>
  <si>
    <t>1,500 - 2,400</t>
  </si>
  <si>
    <t>City Mall</t>
  </si>
  <si>
    <t>8,400 - 8,958</t>
  </si>
  <si>
    <t>Damai Plaza Fasa 1</t>
  </si>
  <si>
    <t>3,900 - 5,100</t>
  </si>
  <si>
    <t>Damai Plaza Fasa 2</t>
  </si>
  <si>
    <t>Damai Plaza Fasa 3</t>
  </si>
  <si>
    <t>Damai Plaza Fasa 4</t>
  </si>
  <si>
    <t>5,300 - 5,600</t>
  </si>
  <si>
    <t>5,300 - 5,500</t>
  </si>
  <si>
    <t>Fortuna Commercial Centre</t>
  </si>
  <si>
    <t>3,800 - 4,500</t>
  </si>
  <si>
    <t>Inanam Capital</t>
  </si>
  <si>
    <t>2,200 - 3,300</t>
  </si>
  <si>
    <t>3,000 - 3,500</t>
  </si>
  <si>
    <t>Inanam Square</t>
  </si>
  <si>
    <t>4,000 - 4,300</t>
  </si>
  <si>
    <t>Harbour City</t>
  </si>
  <si>
    <t>4,300 - 4,600</t>
  </si>
  <si>
    <t>Jalan Gaya</t>
  </si>
  <si>
    <t>6,500 - 8,500</t>
  </si>
  <si>
    <t>9,000 - 10,000</t>
  </si>
  <si>
    <t>7,000 - 15,000</t>
  </si>
  <si>
    <t>7,320 - 15,000</t>
  </si>
  <si>
    <t>JQC @ Gallery Shoppe</t>
  </si>
  <si>
    <t>Kampong Air</t>
  </si>
  <si>
    <t>Karamunsing Capital</t>
  </si>
  <si>
    <t>KK Taipan</t>
  </si>
  <si>
    <t>3,300 - 4,000</t>
  </si>
  <si>
    <t>Kolam Plaza</t>
  </si>
  <si>
    <t>Kompleks Mutiara</t>
  </si>
  <si>
    <t>Kompleks Perniagaan Segama</t>
  </si>
  <si>
    <t>Kompleks Sinsuran</t>
  </si>
  <si>
    <t>4,000 - 7,500</t>
  </si>
  <si>
    <t>Lintas Plaza</t>
  </si>
  <si>
    <t>4,700 - 5,300</t>
  </si>
  <si>
    <t>Menggatal Plaza</t>
  </si>
  <si>
    <t>Metro Town</t>
  </si>
  <si>
    <t>Plaza Juta</t>
  </si>
  <si>
    <t>Plaza Kingfisher</t>
  </si>
  <si>
    <t>2,200 - 3,000</t>
  </si>
  <si>
    <t>4,200 - 4,500</t>
  </si>
  <si>
    <t>Polytechnic Commercial Centre</t>
  </si>
  <si>
    <t>Pusat Komersil 88</t>
  </si>
  <si>
    <t>3,000 - 4,800</t>
  </si>
  <si>
    <t>Sadong Jaya</t>
  </si>
  <si>
    <t>Suria Inanam</t>
  </si>
  <si>
    <t>2,000 - 2,300</t>
  </si>
  <si>
    <t>2,200 - 2,300</t>
  </si>
  <si>
    <t>Sutera Avenue</t>
  </si>
  <si>
    <t>7,500 - 11,000</t>
  </si>
  <si>
    <t>Taman Cempaka</t>
  </si>
  <si>
    <t>3,500 - 3,850</t>
  </si>
  <si>
    <t>Taman Layang Layang</t>
  </si>
  <si>
    <t>2,158 - 2,843</t>
  </si>
  <si>
    <t>Taman Seri Kepayan Fasa 10A</t>
  </si>
  <si>
    <t>2,000 - 4,000</t>
  </si>
  <si>
    <t>Warisan Square</t>
  </si>
  <si>
    <t>6,000 - 8,000</t>
  </si>
  <si>
    <t>6,000 - 8,500</t>
  </si>
  <si>
    <t>4,500 - 5,000</t>
  </si>
  <si>
    <t>Wisma Damai</t>
  </si>
  <si>
    <t>4,200 - 5,000</t>
  </si>
  <si>
    <t>Wisma K.K.M</t>
  </si>
  <si>
    <t>2,740 - 3,000</t>
  </si>
  <si>
    <t>4,340 - 4,620</t>
  </si>
  <si>
    <t>1 Avenue Commercial Centre</t>
  </si>
  <si>
    <t>1,090 - 1,600</t>
  </si>
  <si>
    <t>Bandau Commercial Centre</t>
  </si>
  <si>
    <t>Cosmo Point</t>
  </si>
  <si>
    <t>Langkon Commercial Centre</t>
  </si>
  <si>
    <t>Pekan Kota Marudu</t>
  </si>
  <si>
    <t>SEDCO Shophouse Kota Marudu</t>
  </si>
  <si>
    <t>Pekan Baru Kuala Penyu Fasa 1A</t>
  </si>
  <si>
    <t>Friendly Town</t>
  </si>
  <si>
    <t>Pekan Kudat</t>
  </si>
  <si>
    <t>Pekan Tomborungus</t>
  </si>
  <si>
    <t>SEDCO Shophouse Kudat</t>
  </si>
  <si>
    <t>3,200 - 4,200</t>
  </si>
  <si>
    <t>Sikuati Square</t>
  </si>
  <si>
    <t>2,800 - 3,000</t>
  </si>
  <si>
    <t>Benoni Commercial Centre Fasa 3</t>
  </si>
  <si>
    <t>La Gloxinia Avenue</t>
  </si>
  <si>
    <t>Limauan Square</t>
  </si>
  <si>
    <t>LKH Galleria Lok Kawi</t>
  </si>
  <si>
    <t>Palm Square Commercial Centre</t>
  </si>
  <si>
    <t>2,750 - 3,000</t>
  </si>
  <si>
    <t>Papar Century Plaza</t>
  </si>
  <si>
    <t>Papar Square</t>
  </si>
  <si>
    <t>2,000 - 2,800</t>
  </si>
  <si>
    <t>Parklane City Benoni</t>
  </si>
  <si>
    <t>Taman Tulip</t>
  </si>
  <si>
    <t>The Palm Square</t>
  </si>
  <si>
    <t>2,000 - 2,100</t>
  </si>
  <si>
    <t>Austin Business Park Mogonibung</t>
  </si>
  <si>
    <t>2,000 - 2,750</t>
  </si>
  <si>
    <t>Bandar Penampang Baru</t>
  </si>
  <si>
    <t>1,784 - 3,468</t>
  </si>
  <si>
    <t>1,784 - 4,459</t>
  </si>
  <si>
    <t>Beverly Hills Fasa 3</t>
  </si>
  <si>
    <t>Country Height Plaza</t>
  </si>
  <si>
    <t>Cyber Perdana Commercial Centre</t>
  </si>
  <si>
    <t>Damas 118 Plaza</t>
  </si>
  <si>
    <t>Donggongon New Township</t>
  </si>
  <si>
    <t>Donggongon Square</t>
  </si>
  <si>
    <t>3,200 - 3,800</t>
  </si>
  <si>
    <t>Kobusak Commercial Centre</t>
  </si>
  <si>
    <t>4,400 - 4,500</t>
  </si>
  <si>
    <t>Lido Plaza</t>
  </si>
  <si>
    <t>3,000 - 3,300</t>
  </si>
  <si>
    <t>Pavilion Bundusan</t>
  </si>
  <si>
    <t>Pintas Square</t>
  </si>
  <si>
    <t>Plaza Grand Millenium</t>
  </si>
  <si>
    <t>Plaza Kivatu</t>
  </si>
  <si>
    <t>Plaza Utama</t>
  </si>
  <si>
    <t>2,000 - 3,300</t>
  </si>
  <si>
    <t>Pusat Dagangan Donggongon</t>
  </si>
  <si>
    <t>2,600 - 3,000</t>
  </si>
  <si>
    <t>Taman Vista Seri Kiranau</t>
  </si>
  <si>
    <t>Towering Koidupan Perdana</t>
  </si>
  <si>
    <t>Windrose Square</t>
  </si>
  <si>
    <t>Grand Plaza Putatan</t>
  </si>
  <si>
    <t>3,200 - 4,000</t>
  </si>
  <si>
    <t>Mahkota Plaza</t>
  </si>
  <si>
    <t>Pekan Putatan</t>
  </si>
  <si>
    <t>Putatan Jaya</t>
  </si>
  <si>
    <t>1,900 - 2,800</t>
  </si>
  <si>
    <t>Putatan Platinum Plaza</t>
  </si>
  <si>
    <t>1,800 - 2,500</t>
  </si>
  <si>
    <t>Putatan Plaza</t>
  </si>
  <si>
    <t>Putatan New Township</t>
  </si>
  <si>
    <t>Putatan Square</t>
  </si>
  <si>
    <t>4,000 - 4,500</t>
  </si>
  <si>
    <t>Putra Square</t>
  </si>
  <si>
    <t>Royal Plaza Putatan</t>
  </si>
  <si>
    <t>3,290 - 5,640</t>
  </si>
  <si>
    <t>Seri Putatan Commercial Centre</t>
  </si>
  <si>
    <t>2,900 - 3,000</t>
  </si>
  <si>
    <t>Taman Ketiau Fasa 1</t>
  </si>
  <si>
    <t>Kiaburi Plaza Fasa 1</t>
  </si>
  <si>
    <t>Kiaburi Plaza Fasa 2</t>
  </si>
  <si>
    <t>Koisaan Point</t>
  </si>
  <si>
    <t>SEDCO Kundasang</t>
  </si>
  <si>
    <t>SEDCO Shophouse Ranau</t>
  </si>
  <si>
    <t>Pantai Point</t>
  </si>
  <si>
    <t>4,000 - 5,000</t>
  </si>
  <si>
    <t>Pekan Sipitang</t>
  </si>
  <si>
    <t>Pusat Membeli Belah Sipitang</t>
  </si>
  <si>
    <t>Sipitang Commercial Centre</t>
  </si>
  <si>
    <t>Sipitang Plaza</t>
  </si>
  <si>
    <t>3,200 - 3,400</t>
  </si>
  <si>
    <t>3,400 - 3,500</t>
  </si>
  <si>
    <t>Orchard Plaza</t>
  </si>
  <si>
    <t>Pekan Tenom</t>
  </si>
  <si>
    <t>2,000 - 2,625</t>
  </si>
  <si>
    <t>Tenom New Township</t>
  </si>
  <si>
    <t>Berungis Commercial Centre</t>
  </si>
  <si>
    <t>3,000 - 4,598</t>
  </si>
  <si>
    <t>3,300 - 4,598</t>
  </si>
  <si>
    <t>D'Sri Gayang</t>
  </si>
  <si>
    <t>HM Solaris</t>
  </si>
  <si>
    <t>3,000 - 4,000</t>
  </si>
  <si>
    <t>Kowan Commercial Centre</t>
  </si>
  <si>
    <t>1,000 - 3,000</t>
  </si>
  <si>
    <t>Pekan Tuaran</t>
  </si>
  <si>
    <t>3,300 - 7,700</t>
  </si>
  <si>
    <t>Metro Giling</t>
  </si>
  <si>
    <t>Plaza CKS Tuaran</t>
  </si>
  <si>
    <t>Plaza Legasi</t>
  </si>
  <si>
    <t>2,000 - 3,200</t>
  </si>
  <si>
    <t>Plaza Lemawang</t>
  </si>
  <si>
    <t>Telipok Commercial Centre</t>
  </si>
  <si>
    <t>Teo Ee Teh Shopping Complex</t>
  </si>
  <si>
    <t>Wisma Telipok Ria Fasa 1</t>
  </si>
  <si>
    <t>Wisma Telipok Ria Fasa 2</t>
  </si>
  <si>
    <t>SERVICED APARTMENT</t>
  </si>
  <si>
    <t>950 - 1,200</t>
  </si>
  <si>
    <t>2,080 - 2,164</t>
  </si>
  <si>
    <t>D'Pesisir (The Shore)</t>
  </si>
  <si>
    <t>Jesselton Quay @ City Pads Tower A</t>
  </si>
  <si>
    <t>1,600 - 2,100</t>
  </si>
  <si>
    <t>Jesselton Quay @ City Pads Tower B</t>
  </si>
  <si>
    <t>1,280 - 2,100</t>
  </si>
  <si>
    <t>ITCC Suites</t>
  </si>
  <si>
    <t>1,300 - 1,600</t>
  </si>
  <si>
    <t>1,000 - 1,600</t>
  </si>
  <si>
    <t>1,000 - 1,400</t>
  </si>
  <si>
    <t>Keningau Mall</t>
  </si>
  <si>
    <t xml:space="preserve">Ground </t>
  </si>
  <si>
    <t>16 - 19</t>
  </si>
  <si>
    <t>88.00 - 187.19</t>
  </si>
  <si>
    <t>10 - 46</t>
  </si>
  <si>
    <t>31.77 - 73.33</t>
  </si>
  <si>
    <t>14 - 70</t>
  </si>
  <si>
    <t>26.15 - 140.25</t>
  </si>
  <si>
    <t>Arked Khidmat</t>
  </si>
  <si>
    <t>Centre Point</t>
  </si>
  <si>
    <t>Lower Ground</t>
  </si>
  <si>
    <t>23 - 26</t>
  </si>
  <si>
    <t>215.05 - 232.11</t>
  </si>
  <si>
    <t>31 - 80</t>
  </si>
  <si>
    <t>70.31 - 120.58</t>
  </si>
  <si>
    <t>Ground</t>
  </si>
  <si>
    <t>230</t>
  </si>
  <si>
    <t>11 - 30</t>
  </si>
  <si>
    <t>108.50- 143.75</t>
  </si>
  <si>
    <t>39 - 122</t>
  </si>
  <si>
    <t>36.00 - 96.09</t>
  </si>
  <si>
    <t>11 - 39</t>
  </si>
  <si>
    <t>127.89 - 153.76</t>
  </si>
  <si>
    <t>40 - 91</t>
  </si>
  <si>
    <t>25.43 - 82.42</t>
  </si>
  <si>
    <t>100 - 159</t>
  </si>
  <si>
    <t>13.32 - 18.00</t>
  </si>
  <si>
    <t>46 - 68</t>
  </si>
  <si>
    <t>41.18 - 55.97</t>
  </si>
  <si>
    <t>38.61 - 89.11</t>
  </si>
  <si>
    <t>74 - 85</t>
  </si>
  <si>
    <t>20.27 - 21.81</t>
  </si>
  <si>
    <t>Central Shopping Plaza</t>
  </si>
  <si>
    <t>34.46 - 37.91</t>
  </si>
  <si>
    <t>34 - 68</t>
  </si>
  <si>
    <t>35 - 49</t>
  </si>
  <si>
    <t>17.14 - 20.35</t>
  </si>
  <si>
    <t>126.62 - 234.64</t>
  </si>
  <si>
    <t>28 - 94</t>
  </si>
  <si>
    <t>66.29 - 124.24</t>
  </si>
  <si>
    <t>137 - 225</t>
  </si>
  <si>
    <t>107.30 - 107.78</t>
  </si>
  <si>
    <t>107.30 - 118.56</t>
  </si>
  <si>
    <t>53.85 - 59.23</t>
  </si>
  <si>
    <t>158 - 316</t>
  </si>
  <si>
    <t>29.77 - 53.81</t>
  </si>
  <si>
    <t>City Parade</t>
  </si>
  <si>
    <t>6 - 7</t>
  </si>
  <si>
    <t>242.86 - 366.67</t>
  </si>
  <si>
    <t>Grand Merdeka Mall</t>
  </si>
  <si>
    <t>14 - 18</t>
  </si>
  <si>
    <t>27.10 - 33.94</t>
  </si>
  <si>
    <t>32 - 68</t>
  </si>
  <si>
    <t>14.03 - 26.91</t>
  </si>
  <si>
    <t>16 - 45</t>
  </si>
  <si>
    <t>10.75 - 42.86</t>
  </si>
  <si>
    <t>Imago Shopping Mall</t>
  </si>
  <si>
    <t>74 - 120</t>
  </si>
  <si>
    <t>118.53 - 209.64</t>
  </si>
  <si>
    <t>144 - 291</t>
  </si>
  <si>
    <t>37.67 - 64.59</t>
  </si>
  <si>
    <t>65 - 233</t>
  </si>
  <si>
    <t>59.20 - 161.46</t>
  </si>
  <si>
    <t>317 - 908</t>
  </si>
  <si>
    <t>29.91 - 67.77</t>
  </si>
  <si>
    <t>49 - 145</t>
  </si>
  <si>
    <t>59.20 - 134.55</t>
  </si>
  <si>
    <t>252 - 493</t>
  </si>
  <si>
    <t>21.53 - 59.20</t>
  </si>
  <si>
    <t>Inanam Mall</t>
  </si>
  <si>
    <t>Lower  Ground</t>
  </si>
  <si>
    <t>18 - 29</t>
  </si>
  <si>
    <t>94.77 - 127.78</t>
  </si>
  <si>
    <t>11 - 23</t>
  </si>
  <si>
    <t>56.05 - 163.64</t>
  </si>
  <si>
    <t>Kompleks Asia City</t>
  </si>
  <si>
    <t>14 - 180</t>
  </si>
  <si>
    <t>15.60 - 51.28</t>
  </si>
  <si>
    <t>18 - 71</t>
  </si>
  <si>
    <t>13.16- 76.92</t>
  </si>
  <si>
    <t>109 - 217</t>
  </si>
  <si>
    <t>11.36 - 23.00</t>
  </si>
  <si>
    <t>28 - 33</t>
  </si>
  <si>
    <t>24.53 - 25.37</t>
  </si>
  <si>
    <t>100 - 310</t>
  </si>
  <si>
    <t>11.61 - 21.32</t>
  </si>
  <si>
    <t>99 - 280</t>
  </si>
  <si>
    <t xml:space="preserve">12.26 - 20.11 </t>
  </si>
  <si>
    <t>Kompleks Karamunsing</t>
  </si>
  <si>
    <t>59 - 84</t>
  </si>
  <si>
    <t>161 - 309</t>
  </si>
  <si>
    <t>70.01 - 90.67</t>
  </si>
  <si>
    <t>22 - 78</t>
  </si>
  <si>
    <t>39.74 - 71.43</t>
  </si>
  <si>
    <t>204 - 506</t>
  </si>
  <si>
    <t>37.67 - 46.57</t>
  </si>
  <si>
    <t>21 - 70</t>
  </si>
  <si>
    <t>21.43 - 85.72</t>
  </si>
  <si>
    <t>KK Plaza</t>
  </si>
  <si>
    <t>13 - 19</t>
  </si>
  <si>
    <t>78.84 - 195.01</t>
  </si>
  <si>
    <t>34 - 51</t>
  </si>
  <si>
    <t>74.51 - 83.45</t>
  </si>
  <si>
    <t>Likas Square</t>
  </si>
  <si>
    <t>39 - 41</t>
  </si>
  <si>
    <t>Lintas Station</t>
  </si>
  <si>
    <t>21 - 44</t>
  </si>
  <si>
    <t>161.35 - 162.91</t>
  </si>
  <si>
    <t>Oceanus Waterfront Mall</t>
  </si>
  <si>
    <t>12 - 165</t>
  </si>
  <si>
    <t>26.87 - 78.57</t>
  </si>
  <si>
    <t>151 - 280</t>
  </si>
  <si>
    <t>17.21 - 26.94</t>
  </si>
  <si>
    <t>26 - 45</t>
  </si>
  <si>
    <t>16.14 - 30.40</t>
  </si>
  <si>
    <t>345 - 525</t>
  </si>
  <si>
    <t>19.05 - 23.19</t>
  </si>
  <si>
    <t>One Borneo</t>
  </si>
  <si>
    <t>19 - 90</t>
  </si>
  <si>
    <t>27.80 - 89.29</t>
  </si>
  <si>
    <t>15 - 96</t>
  </si>
  <si>
    <t>33.87 - 112.48</t>
  </si>
  <si>
    <t>112 - 165</t>
  </si>
  <si>
    <t>24.80 - 64.68</t>
  </si>
  <si>
    <t>1,084 - 1,903</t>
  </si>
  <si>
    <t>22.82 - 29.43</t>
  </si>
  <si>
    <t>80 - 128</t>
  </si>
  <si>
    <t>22.24 - 31.25</t>
  </si>
  <si>
    <t>74 - 94</t>
  </si>
  <si>
    <t>17.57 - 21.21</t>
  </si>
  <si>
    <t>One Sulaman</t>
  </si>
  <si>
    <t>Plaza Shell</t>
  </si>
  <si>
    <t>199 - 256</t>
  </si>
  <si>
    <t>21.53 - 37.67</t>
  </si>
  <si>
    <t>46 - 643</t>
  </si>
  <si>
    <t>32.29 - 64.59</t>
  </si>
  <si>
    <t>Plaza Wawasan</t>
  </si>
  <si>
    <t>166.14 - 248.62</t>
  </si>
  <si>
    <t>10 - 17</t>
  </si>
  <si>
    <t>141.18 - 149.55</t>
  </si>
  <si>
    <t>19.41 - 20.59</t>
  </si>
  <si>
    <t>Riverson Walk</t>
  </si>
  <si>
    <t>28 - 98</t>
  </si>
  <si>
    <t>22.25 - 70.10</t>
  </si>
  <si>
    <t>20 - 45</t>
  </si>
  <si>
    <t>17.61 - 55.00</t>
  </si>
  <si>
    <t>50 - 60</t>
  </si>
  <si>
    <t>21.67 - 29.57</t>
  </si>
  <si>
    <t>26 - 154</t>
  </si>
  <si>
    <t>22.23 - 46.80</t>
  </si>
  <si>
    <t>19 - 22</t>
  </si>
  <si>
    <t>244.83 - 263.72</t>
  </si>
  <si>
    <t>42 - 80</t>
  </si>
  <si>
    <t>54.89 - 166.85</t>
  </si>
  <si>
    <t>122 - 323</t>
  </si>
  <si>
    <t>81.81 - 133.27</t>
  </si>
  <si>
    <t>23 - 60</t>
  </si>
  <si>
    <t>225.75 - 306.72</t>
  </si>
  <si>
    <t>85 - 223</t>
  </si>
  <si>
    <t>92.57 - 155.01</t>
  </si>
  <si>
    <t>345 - 6,575</t>
  </si>
  <si>
    <t>12.17 - 69.97</t>
  </si>
  <si>
    <t>43 - 86</t>
  </si>
  <si>
    <t>64.47 - 151.16</t>
  </si>
  <si>
    <t>86.11 - 151.16</t>
  </si>
  <si>
    <t>110 - 417</t>
  </si>
  <si>
    <t>48.46 - 108.60</t>
  </si>
  <si>
    <t>898 - 1,747</t>
  </si>
  <si>
    <t>22.07 - 53.82</t>
  </si>
  <si>
    <t>55 - 141</t>
  </si>
  <si>
    <t>45.45 - 134.55</t>
  </si>
  <si>
    <t>340 -  3,838</t>
  </si>
  <si>
    <t>43.05 - 47.07</t>
  </si>
  <si>
    <t>274.52 - 296.02</t>
  </si>
  <si>
    <t>35 - 113</t>
  </si>
  <si>
    <t>59.20 - 140.73</t>
  </si>
  <si>
    <t>181 - 547</t>
  </si>
  <si>
    <t>37.55 - 64.60</t>
  </si>
  <si>
    <t>956 - 1967</t>
  </si>
  <si>
    <t>28.52 - 34.98</t>
  </si>
  <si>
    <t>Wisma Merdeka</t>
  </si>
  <si>
    <t>18 - 90</t>
  </si>
  <si>
    <t>32.61 - 129.03</t>
  </si>
  <si>
    <t>33 - 48</t>
  </si>
  <si>
    <t>25.00 - 61.77</t>
  </si>
  <si>
    <t>Wisma Muis</t>
  </si>
  <si>
    <t>13 - 166</t>
  </si>
  <si>
    <t>21.41 - 24.34</t>
  </si>
  <si>
    <t>1</t>
  </si>
  <si>
    <t>21.53</t>
  </si>
  <si>
    <t>2</t>
  </si>
  <si>
    <t>21 - 126</t>
  </si>
  <si>
    <t>19.81 - 21.53</t>
  </si>
  <si>
    <t>113.90</t>
  </si>
  <si>
    <t>73.64 - 113.90</t>
  </si>
  <si>
    <t>34 - 79</t>
  </si>
  <si>
    <t>28.48 - 39.56</t>
  </si>
  <si>
    <t>22 - 42</t>
  </si>
  <si>
    <t>19.26 - 22.50</t>
  </si>
  <si>
    <t>24 - 104</t>
  </si>
  <si>
    <t>10.55 - 20.52</t>
  </si>
  <si>
    <t>ITCC Shopping Mall</t>
  </si>
  <si>
    <t>123 - 242</t>
  </si>
  <si>
    <t>63.82 - 108.11</t>
  </si>
  <si>
    <t>116 - 537</t>
  </si>
  <si>
    <t>43.18 - 53.82</t>
  </si>
  <si>
    <t>41.00 - 73.68</t>
  </si>
  <si>
    <t>41 - 296</t>
  </si>
  <si>
    <t>21.55 - 42.54</t>
  </si>
  <si>
    <t>Megalong Mall</t>
  </si>
  <si>
    <t>12 - 28</t>
  </si>
  <si>
    <t>92.59 - 145.16</t>
  </si>
  <si>
    <t>37 - 46</t>
  </si>
  <si>
    <t>67.28 - 76.99</t>
  </si>
  <si>
    <t>20 - 37</t>
  </si>
  <si>
    <t>26.91 - 42.86</t>
  </si>
  <si>
    <t>25 - 51</t>
  </si>
  <si>
    <t>17.22 - 18.92</t>
  </si>
  <si>
    <t>10.76 - 23.28</t>
  </si>
  <si>
    <t>Putatan Mall (One Place Mall)</t>
  </si>
  <si>
    <t>21 - 96</t>
  </si>
  <si>
    <t>28.57 - 48.60</t>
  </si>
  <si>
    <t>27.15 - 43.80</t>
  </si>
  <si>
    <t>16 - 23</t>
  </si>
  <si>
    <t>31.29 - 38.10</t>
  </si>
  <si>
    <t>26 - 67</t>
  </si>
  <si>
    <t>16.04 - 24.06</t>
  </si>
  <si>
    <t>15.03 - 25.29</t>
  </si>
  <si>
    <t>Bangunan BSN</t>
  </si>
  <si>
    <t>2 - 7</t>
  </si>
  <si>
    <t>290 - 520</t>
  </si>
  <si>
    <t>21.52 - 24.76</t>
  </si>
  <si>
    <t>Bangunan Pejabat Pos</t>
  </si>
  <si>
    <t>1 - 8</t>
  </si>
  <si>
    <t>15.06 - 32.29</t>
  </si>
  <si>
    <t>Central Building</t>
  </si>
  <si>
    <t>4</t>
  </si>
  <si>
    <t>30-39</t>
  </si>
  <si>
    <t>32.00 - 32.29</t>
  </si>
  <si>
    <t>6 - 8</t>
  </si>
  <si>
    <t>73 - 176</t>
  </si>
  <si>
    <t>27.81 - 33.66</t>
  </si>
  <si>
    <t>21.71 - 33.66</t>
  </si>
  <si>
    <t>8</t>
  </si>
  <si>
    <t>12</t>
  </si>
  <si>
    <t>Bangunan KWSP</t>
  </si>
  <si>
    <t>25.83 - 27.66</t>
  </si>
  <si>
    <t>Menara MAA</t>
  </si>
  <si>
    <t>71.77</t>
  </si>
  <si>
    <t>28 - 58</t>
  </si>
  <si>
    <t>37.63 - 45.20</t>
  </si>
  <si>
    <t>Mezzanine</t>
  </si>
  <si>
    <t>28 - 46</t>
  </si>
  <si>
    <t>37.50 - 36.96</t>
  </si>
  <si>
    <t>10 - 14</t>
  </si>
  <si>
    <t>19.80 - 37.67</t>
  </si>
  <si>
    <t>6</t>
  </si>
  <si>
    <t>170 - 179</t>
  </si>
  <si>
    <t>7</t>
  </si>
  <si>
    <t>13 - 42</t>
  </si>
  <si>
    <t>29.02 - 57.14</t>
  </si>
  <si>
    <t>10</t>
  </si>
  <si>
    <t>11 - 32</t>
  </si>
  <si>
    <t>53.13 - 80.00</t>
  </si>
  <si>
    <t>44.44 - 75.45</t>
  </si>
  <si>
    <t>44 - 65</t>
  </si>
  <si>
    <t>29.80 - 37.78</t>
  </si>
  <si>
    <t>Menara MBF</t>
  </si>
  <si>
    <t>Menara Jubili</t>
  </si>
  <si>
    <t>Menara Tun Mustapha</t>
  </si>
  <si>
    <t>4 - 14</t>
  </si>
  <si>
    <t>132 - 637</t>
  </si>
  <si>
    <t>26.91 - 29.60</t>
  </si>
  <si>
    <t>15 - 26</t>
  </si>
  <si>
    <t>283 - 637</t>
  </si>
  <si>
    <t>29.60 - 32.29</t>
  </si>
  <si>
    <t>3</t>
  </si>
  <si>
    <t>85 - 265</t>
  </si>
  <si>
    <t>48.43 - 64.58</t>
  </si>
  <si>
    <t>156 - 270</t>
  </si>
  <si>
    <t>48.44 - 64.52</t>
  </si>
  <si>
    <t>7 - 12</t>
  </si>
  <si>
    <t>33.37 - 45.75</t>
  </si>
  <si>
    <t>Riverson Suites</t>
  </si>
  <si>
    <t>5 - 10</t>
  </si>
  <si>
    <t>204 - 863</t>
  </si>
  <si>
    <t>37.50 - 43.10</t>
  </si>
  <si>
    <t>The G Building</t>
  </si>
  <si>
    <t>1 - 2</t>
  </si>
  <si>
    <t>16.22 - 16.42</t>
  </si>
  <si>
    <t>5</t>
  </si>
  <si>
    <t>9 - 12</t>
  </si>
  <si>
    <t>64.59 - 88.89</t>
  </si>
  <si>
    <t>Wisma 2020</t>
  </si>
  <si>
    <t>2 - 4</t>
  </si>
  <si>
    <t>33 - 447</t>
  </si>
  <si>
    <t>24.76 - 29.07</t>
  </si>
  <si>
    <t>Wisma Fook Loi</t>
  </si>
  <si>
    <t>Wisma Great Eastern</t>
  </si>
  <si>
    <t>30 - 72</t>
  </si>
  <si>
    <t>24.76 - 29.06</t>
  </si>
  <si>
    <t>41 - 512</t>
  </si>
  <si>
    <t>26.91 - 29.06</t>
  </si>
  <si>
    <t>8 - 12</t>
  </si>
  <si>
    <t>196 - 526</t>
  </si>
  <si>
    <t>25.83 - 32.29</t>
  </si>
  <si>
    <t>Wisma Innoprise</t>
  </si>
  <si>
    <t>151 - 441</t>
  </si>
  <si>
    <t>11 - 18</t>
  </si>
  <si>
    <t>158 - 860</t>
  </si>
  <si>
    <t>Wisma Merdeka Fasa 1</t>
  </si>
  <si>
    <t>9</t>
  </si>
  <si>
    <t>Wisma Merdeka Fasa 2</t>
  </si>
  <si>
    <t>28 - 79</t>
  </si>
  <si>
    <t>22.59 - 23.32</t>
  </si>
  <si>
    <t>3 - 10</t>
  </si>
  <si>
    <t>510 - 1,848</t>
  </si>
  <si>
    <t>19.38</t>
  </si>
  <si>
    <t>37.02</t>
  </si>
  <si>
    <t>Wisma Prudential</t>
  </si>
  <si>
    <t>13.03</t>
  </si>
  <si>
    <t>Wisma SESB</t>
  </si>
  <si>
    <t>45 - 74</t>
  </si>
  <si>
    <t>Wisma Sabah</t>
  </si>
  <si>
    <t>26 - 55</t>
  </si>
  <si>
    <t>41.82 - 61.86</t>
  </si>
  <si>
    <t>55 - 60</t>
  </si>
  <si>
    <t>23.51 - 31.67</t>
  </si>
  <si>
    <t>55 - 110</t>
  </si>
  <si>
    <t>30.91 - 31.02</t>
  </si>
  <si>
    <t>Wisma SEDCO</t>
  </si>
  <si>
    <t>23 - 500</t>
  </si>
  <si>
    <t>11.48 - 29.06</t>
  </si>
  <si>
    <t>Wisma Tun Fuad Stephens</t>
  </si>
  <si>
    <t>1 Beaufort Commercial Centre</t>
  </si>
  <si>
    <t>500 - 800</t>
  </si>
  <si>
    <t>525 - 800</t>
  </si>
  <si>
    <t>59 - 66</t>
  </si>
  <si>
    <t>597 - 811</t>
  </si>
  <si>
    <t>148 - 190</t>
  </si>
  <si>
    <t>116 - 148</t>
  </si>
  <si>
    <t>1,000 - 1,030</t>
  </si>
  <si>
    <t>85 - 111</t>
  </si>
  <si>
    <t>1,000 - 1,150</t>
  </si>
  <si>
    <t>93 - 111</t>
  </si>
  <si>
    <t>3,700 - 4,500</t>
  </si>
  <si>
    <t>138 - 141</t>
  </si>
  <si>
    <t>5,200 - 5,300</t>
  </si>
  <si>
    <t>114 - 139</t>
  </si>
  <si>
    <t>3,300 - 3,700</t>
  </si>
  <si>
    <t>142 - 148</t>
  </si>
  <si>
    <t>2,300 - 3,500</t>
  </si>
  <si>
    <t>2,750 - 3,500</t>
  </si>
  <si>
    <t>138 - 148</t>
  </si>
  <si>
    <t>138 - 142</t>
  </si>
  <si>
    <t>2,300 - 3,000</t>
  </si>
  <si>
    <t>111- 186</t>
  </si>
  <si>
    <t>1,200 - 2,000</t>
  </si>
  <si>
    <t>111 - 139</t>
  </si>
  <si>
    <t>1,000 - 2,500</t>
  </si>
  <si>
    <t>131 - 197</t>
  </si>
  <si>
    <t>1,200 - 1,800</t>
  </si>
  <si>
    <t>102 - 127</t>
  </si>
  <si>
    <t>2,000 - 2,320</t>
  </si>
  <si>
    <t>1,500 - 3,000</t>
  </si>
  <si>
    <t>Bandaran Berjaya</t>
  </si>
  <si>
    <t>110 - 119</t>
  </si>
  <si>
    <t>2,600 - 3,700</t>
  </si>
  <si>
    <t>2,100 - 2,500</t>
  </si>
  <si>
    <t>111 - 130</t>
  </si>
  <si>
    <t>111 - 144</t>
  </si>
  <si>
    <t>Heritage Plaza</t>
  </si>
  <si>
    <t>104 - 111</t>
  </si>
  <si>
    <t>1,500 - 2,100</t>
  </si>
  <si>
    <t>1,240 - 1,840</t>
  </si>
  <si>
    <t>93 - 116</t>
  </si>
  <si>
    <t>85 - 116</t>
  </si>
  <si>
    <t>Inanam Central</t>
  </si>
  <si>
    <t>111 - 140</t>
  </si>
  <si>
    <t>1,500 - 2,000</t>
  </si>
  <si>
    <t>1,500 - 1,540</t>
  </si>
  <si>
    <t>1,950 - 2,000</t>
  </si>
  <si>
    <t>110 - 116</t>
  </si>
  <si>
    <t>900 - 2,000</t>
  </si>
  <si>
    <t>1,000 - 2,000</t>
  </si>
  <si>
    <t>111 - 116</t>
  </si>
  <si>
    <t>1,500 - 2,750</t>
  </si>
  <si>
    <t>112 - 122</t>
  </si>
  <si>
    <t>KK Times Square</t>
  </si>
  <si>
    <t>101 - 135</t>
  </si>
  <si>
    <t>Kompleks BSA</t>
  </si>
  <si>
    <t>Kolam Centre Fasa 2</t>
  </si>
  <si>
    <t>Kompleks Mutiara Inanam</t>
  </si>
  <si>
    <t>74 - 111</t>
  </si>
  <si>
    <t>1,900 - 2,700</t>
  </si>
  <si>
    <t>Latitud 6 Commercial Centre</t>
  </si>
  <si>
    <t>4,000 - 4,200</t>
  </si>
  <si>
    <t>Lintas Jaya Uptownship</t>
  </si>
  <si>
    <t>Lintas Square</t>
  </si>
  <si>
    <t>100 - 126</t>
  </si>
  <si>
    <t>1,200 - 2,200</t>
  </si>
  <si>
    <t>Luyang Fasa 8</t>
  </si>
  <si>
    <t>1,680 - 1,950</t>
  </si>
  <si>
    <t>Pekan Tanjung Aru</t>
  </si>
  <si>
    <t>102 - 122</t>
  </si>
  <si>
    <t>90 - 102</t>
  </si>
  <si>
    <t>1,700 - 2,500</t>
  </si>
  <si>
    <t>107 - 111</t>
  </si>
  <si>
    <t>Salut Commercial Centre</t>
  </si>
  <si>
    <t>109 - 111</t>
  </si>
  <si>
    <t>99 - 126</t>
  </si>
  <si>
    <t>1,350 - 1,600</t>
  </si>
  <si>
    <t>3,500 - 5,000</t>
  </si>
  <si>
    <t>Taipan 28</t>
  </si>
  <si>
    <t>1,050 - 1,300</t>
  </si>
  <si>
    <t>Taman Che Mei</t>
  </si>
  <si>
    <t>Taman Fulliwa</t>
  </si>
  <si>
    <t>Taman Landbreeze</t>
  </si>
  <si>
    <t>Taman Layang - Layang</t>
  </si>
  <si>
    <t>94 - 104</t>
  </si>
  <si>
    <t>124 - 192</t>
  </si>
  <si>
    <t>1,500 - 2,500</t>
  </si>
  <si>
    <t>124 - 132</t>
  </si>
  <si>
    <t>1,400 - 2,000</t>
  </si>
  <si>
    <t>131 - 150</t>
  </si>
  <si>
    <t>Wisma D'Sulaman</t>
  </si>
  <si>
    <t>224 - 243</t>
  </si>
  <si>
    <t>111 - 159</t>
  </si>
  <si>
    <t>61 - 66</t>
  </si>
  <si>
    <t>Goshen New Township</t>
  </si>
  <si>
    <t>M - Square</t>
  </si>
  <si>
    <t>Sedco Shophouse Kudat</t>
  </si>
  <si>
    <t>Benoni Commercial Centre Fasa 2</t>
  </si>
  <si>
    <t>93 - 102</t>
  </si>
  <si>
    <t>New Papar Commercial Centre</t>
  </si>
  <si>
    <t>Palm Beach Commercial Centre</t>
  </si>
  <si>
    <t>Sri Alam Perdana Commercial Centre</t>
  </si>
  <si>
    <t>105 - 216</t>
  </si>
  <si>
    <t>1,000 - 1,700</t>
  </si>
  <si>
    <t>1,320 - 1,700</t>
  </si>
  <si>
    <t>98 - 116</t>
  </si>
  <si>
    <t>65 - 89</t>
  </si>
  <si>
    <t>Bundusan Plaza</t>
  </si>
  <si>
    <t>Bundusan Square</t>
  </si>
  <si>
    <t>96 - 144</t>
  </si>
  <si>
    <t>106 - 143</t>
  </si>
  <si>
    <t>98 - 111</t>
  </si>
  <si>
    <t>85 - 102</t>
  </si>
  <si>
    <t>1,800 - 3,000</t>
  </si>
  <si>
    <t>105 - 111</t>
  </si>
  <si>
    <t>1,600 - 2,090</t>
  </si>
  <si>
    <t>79 - 111</t>
  </si>
  <si>
    <t>1,500 - 2,300</t>
  </si>
  <si>
    <t>Padimas Point</t>
  </si>
  <si>
    <t>103 - 111</t>
  </si>
  <si>
    <t>47 - 85</t>
  </si>
  <si>
    <t>Pintas Avenue</t>
  </si>
  <si>
    <t>102 - 120</t>
  </si>
  <si>
    <t>127 - 157</t>
  </si>
  <si>
    <t>Plaza Grand Millennium</t>
  </si>
  <si>
    <t>1,270 - 1,350</t>
  </si>
  <si>
    <t>T1 Bundusan</t>
  </si>
  <si>
    <t>Wisma Langat</t>
  </si>
  <si>
    <t>92 - 98</t>
  </si>
  <si>
    <t>1,290 - 1,800</t>
  </si>
  <si>
    <t>111 - 149</t>
  </si>
  <si>
    <t>Putatan Central Plaza</t>
  </si>
  <si>
    <t>102 - 111</t>
  </si>
  <si>
    <t>90 - 120</t>
  </si>
  <si>
    <t>600 - 1,300</t>
  </si>
  <si>
    <t>Pusat Dagangan Putatan</t>
  </si>
  <si>
    <t>111 - 183</t>
  </si>
  <si>
    <t>1,300 - 2,500</t>
  </si>
  <si>
    <t>137 - 157</t>
  </si>
  <si>
    <t>1,300 - 2,000</t>
  </si>
  <si>
    <t>Silvergate Plaza Putatan</t>
  </si>
  <si>
    <t>D'sri Gayang</t>
  </si>
  <si>
    <t>Taman Wawasan Fasa 4B</t>
  </si>
  <si>
    <t>Taman Wawasan Juta Fasa 2</t>
  </si>
  <si>
    <t>Taman Winley</t>
  </si>
  <si>
    <t>Tropicana Villa</t>
  </si>
  <si>
    <t>Universiti Utama Condominium Fasa 1</t>
  </si>
  <si>
    <t>Universiti Utama Condominium Fasa 2</t>
  </si>
  <si>
    <t>University Condo Apartment 2</t>
  </si>
  <si>
    <t>University Condo Apartment 1</t>
  </si>
  <si>
    <t>230,000 - 250,000</t>
  </si>
  <si>
    <t>230,000 - 240,000</t>
  </si>
  <si>
    <t>240,000 - 270,000</t>
  </si>
  <si>
    <t>250,000 - 280,000</t>
  </si>
  <si>
    <t>V21 Residence Fasa 1</t>
  </si>
  <si>
    <t>ONE AND A HALF STOREY TERRACE</t>
  </si>
  <si>
    <t>Villa Palma</t>
  </si>
  <si>
    <t>Villa Tropicana Fasa 2</t>
  </si>
  <si>
    <t>263,000 - 280,000</t>
  </si>
  <si>
    <t>200,000 - 260,000</t>
  </si>
  <si>
    <t>Vista Seri Melalin</t>
  </si>
  <si>
    <t>280,000 - 295,000</t>
  </si>
  <si>
    <t xml:space="preserve">FLAT  </t>
  </si>
  <si>
    <t>135 - 928</t>
  </si>
  <si>
    <t>840 - 1,250</t>
  </si>
  <si>
    <t>Lahad Datu</t>
  </si>
  <si>
    <t>Taman Khazanah Indah</t>
  </si>
  <si>
    <t>170,000 - 190,000</t>
  </si>
  <si>
    <t>Tawau</t>
  </si>
  <si>
    <t>Taman Amanah</t>
  </si>
  <si>
    <t>Taman Ambar</t>
  </si>
  <si>
    <t>Taman Apas Permai</t>
  </si>
  <si>
    <t>150,000 - 200,000</t>
  </si>
  <si>
    <t>150,000 - 220,000</t>
  </si>
  <si>
    <t>Taman Fortuna</t>
  </si>
  <si>
    <t>Taman Good Hope</t>
  </si>
  <si>
    <t>Taman King Fook</t>
  </si>
  <si>
    <t>500,000 - 550,000</t>
  </si>
  <si>
    <t>Taman Megah Jaya</t>
  </si>
  <si>
    <t>300,000 - 380,000</t>
  </si>
  <si>
    <t>320,000 - 400,000</t>
  </si>
  <si>
    <t>Taman Perwira</t>
  </si>
  <si>
    <t>Taman Ranggu Saujana</t>
  </si>
  <si>
    <t>Taman Ria Height</t>
  </si>
  <si>
    <t>350,000 - 390,000</t>
  </si>
  <si>
    <t>Jalan Silam</t>
  </si>
  <si>
    <t>Semporna</t>
  </si>
  <si>
    <t>Jalan Bubul</t>
  </si>
  <si>
    <t>Taman Lim Piang Kong</t>
  </si>
  <si>
    <t>Apas / Quin Hill / Gading</t>
  </si>
  <si>
    <t>Pasir Putih</t>
  </si>
  <si>
    <t>Ranggu / Andrassy</t>
  </si>
  <si>
    <t>D'Perdana Square</t>
  </si>
  <si>
    <t>810,000 - 830,000</t>
  </si>
  <si>
    <t>I-Peak</t>
  </si>
  <si>
    <t>Taman Fajar Centre</t>
  </si>
  <si>
    <t>Taman Palm Height</t>
  </si>
  <si>
    <t xml:space="preserve">Taman Sri Perdana Fasa 3 </t>
  </si>
  <si>
    <t>Bandar Utama</t>
  </si>
  <si>
    <t>Bandar Sri Indah</t>
  </si>
  <si>
    <t>Kuhara Comm Cent</t>
  </si>
  <si>
    <t>Taman Chuan Ann</t>
  </si>
  <si>
    <t>350,000 - 400,000</t>
  </si>
  <si>
    <t>725,000 - 800,000</t>
  </si>
  <si>
    <t>Bandar Lahad Datu</t>
  </si>
  <si>
    <t>Bandar Wilayah Jasa</t>
  </si>
  <si>
    <t>800,000 - 900,000</t>
  </si>
  <si>
    <t>1,350,000 - 1,500,000</t>
  </si>
  <si>
    <t>Jalan Masjid</t>
  </si>
  <si>
    <t>Pusat Komersial BDC @ 1Arena</t>
  </si>
  <si>
    <t>Bandar Sabindo</t>
  </si>
  <si>
    <t>Bandaran Baru</t>
  </si>
  <si>
    <t>Wakuba / Inderasabah</t>
  </si>
  <si>
    <t>DURIAN</t>
  </si>
  <si>
    <t>Balung</t>
  </si>
  <si>
    <t>OIL PALM</t>
  </si>
  <si>
    <t>Kunak</t>
  </si>
  <si>
    <t>Sapang</t>
  </si>
  <si>
    <t>Tingkayu 4</t>
  </si>
  <si>
    <t>Jalan Dam</t>
  </si>
  <si>
    <t>Kg Tungku</t>
  </si>
  <si>
    <t>Segama</t>
  </si>
  <si>
    <t>Sipit Magai</t>
  </si>
  <si>
    <t>Andrassy / Ranggu</t>
  </si>
  <si>
    <t>Apas Parit</t>
  </si>
  <si>
    <t>Frontage</t>
  </si>
  <si>
    <t>Merotai / Bombalai</t>
  </si>
  <si>
    <t>Serudong Baru</t>
  </si>
  <si>
    <t>Sin On / Tiku</t>
  </si>
  <si>
    <t>Off Jalan Gudang 4 @ Table</t>
  </si>
  <si>
    <t>Second</t>
  </si>
  <si>
    <t>Off Batu 5.5 Jalan Apas</t>
  </si>
  <si>
    <t>Pulau Sebatik</t>
  </si>
  <si>
    <t>Jalan Sin On</t>
  </si>
  <si>
    <t>Bandar Sri Indah Light Industrial Park</t>
  </si>
  <si>
    <t>Centenary Industrial Estate</t>
  </si>
  <si>
    <t>LCN Light Industrial</t>
  </si>
  <si>
    <t>Ming Huat Light Industrial</t>
  </si>
  <si>
    <t>Sedco Light Industrial Estate</t>
  </si>
  <si>
    <t>Taman Aman 3</t>
  </si>
  <si>
    <t>320,000 - 340,000</t>
  </si>
  <si>
    <t>500,000 - 505,000</t>
  </si>
  <si>
    <t>Taman Gembira</t>
  </si>
  <si>
    <t>Taman Ming</t>
  </si>
  <si>
    <t>380,000 - 460,000</t>
  </si>
  <si>
    <t>Taman Miramas</t>
  </si>
  <si>
    <t>Bandar Sri Indah Fasa 1</t>
  </si>
  <si>
    <t>Bandar Sri Indah Fasa 5H</t>
  </si>
  <si>
    <t>Taman Da Hua 3</t>
  </si>
  <si>
    <t>Taman Da Hua 4</t>
  </si>
  <si>
    <t>Taman Hot Spring Jaya</t>
  </si>
  <si>
    <t>Taman Milenium</t>
  </si>
  <si>
    <t>338,000 - 400,000</t>
  </si>
  <si>
    <t>Taman Muhibbah Jaya</t>
  </si>
  <si>
    <t>Taman Ria 11</t>
  </si>
  <si>
    <t>Taman Semarak</t>
  </si>
  <si>
    <t>Taman Semarak Megah</t>
  </si>
  <si>
    <t>350,000 - 360,000</t>
  </si>
  <si>
    <t>Taman Permata 66</t>
  </si>
  <si>
    <t>Taman Crystal</t>
  </si>
  <si>
    <t>Taman Da Hua 6</t>
  </si>
  <si>
    <t>Taman Gaya</t>
  </si>
  <si>
    <t>Taman Jen Loong 3</t>
  </si>
  <si>
    <t>Taman Maju Jaya</t>
  </si>
  <si>
    <t>Taman Melur</t>
  </si>
  <si>
    <t>Taman Muhibbah Indah</t>
  </si>
  <si>
    <t>Taman Ria 5</t>
  </si>
  <si>
    <t>Taman Semarak Indah</t>
  </si>
  <si>
    <t>Taman Shamrock 1</t>
  </si>
  <si>
    <t>Taman Sri Utama</t>
  </si>
  <si>
    <t>Taman Hill Top</t>
  </si>
  <si>
    <t>Palm Garden</t>
  </si>
  <si>
    <t>Sandakan</t>
  </si>
  <si>
    <t>Taman Emas</t>
  </si>
  <si>
    <t>285,000 - 320,000</t>
  </si>
  <si>
    <t>290,000 - 340,000</t>
  </si>
  <si>
    <t>Taman Indah</t>
  </si>
  <si>
    <t>Taman Poh Hing</t>
  </si>
  <si>
    <t>100,000 - 130,000</t>
  </si>
  <si>
    <t>Taman Sibuga</t>
  </si>
  <si>
    <t>Taman Sri Labuk</t>
  </si>
  <si>
    <t>Taman Tinosan</t>
  </si>
  <si>
    <t>310,000 - 360,000</t>
  </si>
  <si>
    <t>Telupid</t>
  </si>
  <si>
    <t>Taman Telupid Villa</t>
  </si>
  <si>
    <t>270,000 - 285,000</t>
  </si>
  <si>
    <t>Taman Airport</t>
  </si>
  <si>
    <t>Taman Aman Jaya</t>
  </si>
  <si>
    <t>350,000 - 460,000</t>
  </si>
  <si>
    <t>Taman Anggerik</t>
  </si>
  <si>
    <t>Taman Anggerik Perdana</t>
  </si>
  <si>
    <t>Taman Bahagia</t>
  </si>
  <si>
    <t>335,000 - 400,000</t>
  </si>
  <si>
    <t>Taman Damai</t>
  </si>
  <si>
    <t>Taman Grandview</t>
  </si>
  <si>
    <t>380,000 - 430,000</t>
  </si>
  <si>
    <t>Taman Mawar Fasa 2</t>
  </si>
  <si>
    <t>300,000 - 345,000</t>
  </si>
  <si>
    <t>Taman Mawar Fasa 5A</t>
  </si>
  <si>
    <t>380,000 - 390,000</t>
  </si>
  <si>
    <t>Taman Mawar Fasa 5B</t>
  </si>
  <si>
    <t>Taman Mawar Fasa 7</t>
  </si>
  <si>
    <t>350,000 - 420,000</t>
  </si>
  <si>
    <t>400,000 - 430,000</t>
  </si>
  <si>
    <t>Taman Pertama</t>
  </si>
  <si>
    <t>Taman Puteri Indah</t>
  </si>
  <si>
    <t>470,000 - 490,000</t>
  </si>
  <si>
    <t>Taman Rimba</t>
  </si>
  <si>
    <t>220,000 - 320,000</t>
  </si>
  <si>
    <t>Taman Rimbayu Indah</t>
  </si>
  <si>
    <t>Taman Sejati Ujana</t>
  </si>
  <si>
    <t>Taman Sri Rimba</t>
  </si>
  <si>
    <t>Utama Park Villa</t>
  </si>
  <si>
    <t>255,000 - 320,000</t>
  </si>
  <si>
    <t>570,000 - 650,000</t>
  </si>
  <si>
    <t>500,000 - 620,000</t>
  </si>
  <si>
    <t>Taman Sentosa</t>
  </si>
  <si>
    <t>Taman Tyng</t>
  </si>
  <si>
    <t>730,000 - 880,000</t>
  </si>
  <si>
    <t>Taman Melrose</t>
  </si>
  <si>
    <t>650,000 - 900,000</t>
  </si>
  <si>
    <t>Taman Indah Jaya</t>
  </si>
  <si>
    <t>Taman Sri Taman</t>
  </si>
  <si>
    <t>Taman Tshun Ngen</t>
  </si>
  <si>
    <t>LPPB Condominium (Low Cost Flat)</t>
  </si>
  <si>
    <t>Gade Garden</t>
  </si>
  <si>
    <t>Hsiang Garden</t>
  </si>
  <si>
    <t>International Flat</t>
  </si>
  <si>
    <t>Old Slipway</t>
  </si>
  <si>
    <t>55,000 - 70,000</t>
  </si>
  <si>
    <t>Bandar Nam Tung</t>
  </si>
  <si>
    <t>105,000 - 130,000</t>
  </si>
  <si>
    <t>Bandar Ramai Ramai</t>
  </si>
  <si>
    <t>80,000 - 90,000</t>
  </si>
  <si>
    <t>Bandar Kim Fung</t>
  </si>
  <si>
    <t>Bandar Sandakan</t>
  </si>
  <si>
    <t>MEDIUM-COST FLAT</t>
  </si>
  <si>
    <t>Anggerik Court</t>
  </si>
  <si>
    <t>220,000 - 230,000</t>
  </si>
  <si>
    <t>Indah Jaya Apartment</t>
  </si>
  <si>
    <t>135,000 - 150,000</t>
  </si>
  <si>
    <t>Indah Jaya Court</t>
  </si>
  <si>
    <t>215,000 - 230,000</t>
  </si>
  <si>
    <t>200,000 - 230,000</t>
  </si>
  <si>
    <t>Sejati Ujana Apartment</t>
  </si>
  <si>
    <t>185,000 - 190,000</t>
  </si>
  <si>
    <t>Taman Kam Jai Yen</t>
  </si>
  <si>
    <t>60,000 - 75,000</t>
  </si>
  <si>
    <t>180,000 - 200,000</t>
  </si>
  <si>
    <t>213,000 - 220,000</t>
  </si>
  <si>
    <t>200,000 - 245,000</t>
  </si>
  <si>
    <t>Taman Sejati Apartment</t>
  </si>
  <si>
    <t>120,000 - 150,000</t>
  </si>
  <si>
    <t>Utama Court Fasa 2</t>
  </si>
  <si>
    <t>Sri Utama Condominium</t>
  </si>
  <si>
    <t>Bandar Indah</t>
  </si>
  <si>
    <t>Bandar Labuk Jaya</t>
  </si>
  <si>
    <t>One Avenue Fasa 8</t>
  </si>
  <si>
    <t>Prima Square</t>
  </si>
  <si>
    <t>Utama Place</t>
  </si>
  <si>
    <t>Utama Zone 3 Commercial</t>
  </si>
  <si>
    <t>Bandar Fajar</t>
  </si>
  <si>
    <t>Bandar Megah Jaya</t>
  </si>
  <si>
    <t>Sandakan Harbour Square</t>
  </si>
  <si>
    <t>Mid Town Plaza</t>
  </si>
  <si>
    <t>1,235,960 - 1,325,000</t>
  </si>
  <si>
    <t>970,000 - 1,100,000</t>
  </si>
  <si>
    <t>Sibuga Indutrial Centre</t>
  </si>
  <si>
    <t>KA Shing Industrial Centre</t>
  </si>
  <si>
    <t>Batu 16, Off Jalan Labuk</t>
  </si>
  <si>
    <t xml:space="preserve">SINGLE STOREY DETACHED </t>
  </si>
  <si>
    <t>Jalan Gum Gum Kecil, Batu 17</t>
  </si>
  <si>
    <t>Jalan Sungai Batang, Batu 10</t>
  </si>
  <si>
    <t>Batu 11</t>
  </si>
  <si>
    <t>Batu 16</t>
  </si>
  <si>
    <t>Batu 17</t>
  </si>
  <si>
    <t>Batu 18</t>
  </si>
  <si>
    <t>Batu 19</t>
  </si>
  <si>
    <t>Batu 28</t>
  </si>
  <si>
    <t>Tongod</t>
  </si>
  <si>
    <t>Lung Manis</t>
  </si>
  <si>
    <t>Sungai Lokan</t>
  </si>
  <si>
    <t>Kinabatangan</t>
  </si>
  <si>
    <t>57,000 - 85,000</t>
  </si>
  <si>
    <t>Batu 10</t>
  </si>
  <si>
    <t>Batu 12</t>
  </si>
  <si>
    <t>Batu 14</t>
  </si>
  <si>
    <t>37,000 - 42,000</t>
  </si>
  <si>
    <t>Sungai Rabut</t>
  </si>
  <si>
    <t>Sungai Terong Lubok</t>
  </si>
  <si>
    <t>ESTATE</t>
  </si>
  <si>
    <t>Beluran</t>
  </si>
  <si>
    <t>Luang Manis</t>
  </si>
  <si>
    <t>Paitan</t>
  </si>
  <si>
    <t>Jalan Sungai Kayu, Batu 7</t>
  </si>
  <si>
    <t>Kampung Melayu, Batu 9, Jalan Labuk</t>
  </si>
  <si>
    <t>Second layer</t>
  </si>
  <si>
    <t>Batu 10, Off Jalan Labuk</t>
  </si>
  <si>
    <t>Taman Merpati</t>
  </si>
  <si>
    <t>Taman Seri Labuk</t>
  </si>
  <si>
    <t>600 - 680</t>
  </si>
  <si>
    <t>Casa San Uno</t>
  </si>
  <si>
    <t>Taman Mawar</t>
  </si>
  <si>
    <t>sa</t>
  </si>
  <si>
    <t>Taman Mutiara</t>
  </si>
  <si>
    <t>Taman Utama Phase 1</t>
  </si>
  <si>
    <t xml:space="preserve">Utama Park Villa </t>
  </si>
  <si>
    <t>1,600 - 1,700</t>
  </si>
  <si>
    <t>Utama Park Villa Phase 3</t>
  </si>
  <si>
    <t>Flat Rumah Murah Sim Sim</t>
  </si>
  <si>
    <t>Prima @ Borneo Cove</t>
  </si>
  <si>
    <t>Sentosa Court</t>
  </si>
  <si>
    <t>Taman Suria Phase 2</t>
  </si>
  <si>
    <t>Taman Vista Phase 1</t>
  </si>
  <si>
    <t>Villa Permai Jaya Apartment</t>
  </si>
  <si>
    <t>Kingfisher Condominium</t>
  </si>
  <si>
    <t>Sri Indah Kondominium</t>
  </si>
  <si>
    <t>Utama South Condominium</t>
  </si>
  <si>
    <t>950  - 1,000</t>
  </si>
  <si>
    <t>1,400 - 2,700</t>
  </si>
  <si>
    <t>2,000 - 2,700</t>
  </si>
  <si>
    <t>4,500 - 6,000</t>
  </si>
  <si>
    <t>2,800 - 4,800</t>
  </si>
  <si>
    <t>6,500 - 9,200</t>
  </si>
  <si>
    <t>5,200 - 6,300</t>
  </si>
  <si>
    <t>1,290 - 1,600</t>
  </si>
  <si>
    <t>2,700 - 3,000</t>
  </si>
  <si>
    <t>Bandar Karamunting</t>
  </si>
  <si>
    <t>Bandar Labuk Square</t>
  </si>
  <si>
    <t>Bandar Leila</t>
  </si>
  <si>
    <t>Bandar Letat Jaya Phase 1</t>
  </si>
  <si>
    <t>Bandar Maju</t>
  </si>
  <si>
    <t>Bandar Ramai - Ramai</t>
  </si>
  <si>
    <t>1,700 - 2,200</t>
  </si>
  <si>
    <t>Bandar Sibuga Jaya</t>
  </si>
  <si>
    <t>2,000 - 2,150</t>
  </si>
  <si>
    <t>Bandar Tyng</t>
  </si>
  <si>
    <t>1,100 - 2,000</t>
  </si>
  <si>
    <t>Mawar Commercial Centre</t>
  </si>
  <si>
    <t>One Avenue Phase 8</t>
  </si>
  <si>
    <t>One Avenue Phase 9</t>
  </si>
  <si>
    <t>One Avenue Phase 10</t>
  </si>
  <si>
    <t>1,200 - 2,500</t>
  </si>
  <si>
    <t>Utama Place Phase 1</t>
  </si>
  <si>
    <t>Utama Place Phase 2 &amp; 5</t>
  </si>
  <si>
    <t>Utama Place Phase 6 &amp; 7</t>
  </si>
  <si>
    <t>Maganting Plaza</t>
  </si>
  <si>
    <t>Pekan Kunak</t>
  </si>
  <si>
    <t>Darvel Bay Commercial Centre</t>
  </si>
  <si>
    <t>First Palm City</t>
  </si>
  <si>
    <t>Harbour Town</t>
  </si>
  <si>
    <t>Jalan Teratai</t>
  </si>
  <si>
    <t>Lahad Datu Square</t>
  </si>
  <si>
    <t>North Road Plaza</t>
  </si>
  <si>
    <t>Sedco Shop House</t>
  </si>
  <si>
    <t>I - Peak</t>
  </si>
  <si>
    <t>Taman Palam Height Fasa 5</t>
  </si>
  <si>
    <t>Bandar Baru Bubul</t>
  </si>
  <si>
    <t>Bandar Mutiara</t>
  </si>
  <si>
    <t>Desa Seri Tong Talun</t>
  </si>
  <si>
    <t>Semporna Square</t>
  </si>
  <si>
    <t>Bandar Sri Perdana F2</t>
  </si>
  <si>
    <t>Fajar Complex</t>
  </si>
  <si>
    <t>Garden City</t>
  </si>
  <si>
    <t>Jalan Bakau</t>
  </si>
  <si>
    <t>Kubota Square</t>
  </si>
  <si>
    <t>4,100 - 4,400</t>
  </si>
  <si>
    <t>Kuhara Point</t>
  </si>
  <si>
    <t>Perdana Jaya</t>
  </si>
  <si>
    <t>2,500 - 2,900</t>
  </si>
  <si>
    <t>Perdana Square</t>
  </si>
  <si>
    <t>Pertama Commercial Complex</t>
  </si>
  <si>
    <t>Pusat Komersial Ba Zhong</t>
  </si>
  <si>
    <t>Pusat Komersial BDC</t>
  </si>
  <si>
    <t>Pusat Komersial Bintang Kubota</t>
  </si>
  <si>
    <t>Pusat Komersial Gaya</t>
  </si>
  <si>
    <t>Sabindo Plaza</t>
  </si>
  <si>
    <t>Sabindo Square</t>
  </si>
  <si>
    <t>T2 @ Apas</t>
  </si>
  <si>
    <t>Tacoln Commercial Centre</t>
  </si>
  <si>
    <t>Taman Berjaya</t>
  </si>
  <si>
    <t>Taman LCN</t>
  </si>
  <si>
    <t>Taman Megah Jaya 9</t>
  </si>
  <si>
    <t>1,600 - 1,900</t>
  </si>
  <si>
    <t>Taman Uni Villa</t>
  </si>
  <si>
    <t>900 - 1,350</t>
  </si>
  <si>
    <t>277.00 - 482.00</t>
  </si>
  <si>
    <t>7 - 9</t>
  </si>
  <si>
    <t>214.22 - 277.00</t>
  </si>
  <si>
    <t>11 - 29</t>
  </si>
  <si>
    <t>78.17- 180.00</t>
  </si>
  <si>
    <t>30</t>
  </si>
  <si>
    <t>10 - 12</t>
  </si>
  <si>
    <t>323.00 - 418.74</t>
  </si>
  <si>
    <t>13 - 14</t>
  </si>
  <si>
    <t>233.14 - 299.77</t>
  </si>
  <si>
    <t>18 - 36</t>
  </si>
  <si>
    <t>26 - 31</t>
  </si>
  <si>
    <t>75.00 - 112.35</t>
  </si>
  <si>
    <t>53 - 93</t>
  </si>
  <si>
    <t>48.74 - 76.92</t>
  </si>
  <si>
    <t>31 - 32</t>
  </si>
  <si>
    <t>44.07 - 48.39</t>
  </si>
  <si>
    <t>39 - 118</t>
  </si>
  <si>
    <t>54.41 -101.88</t>
  </si>
  <si>
    <t>19</t>
  </si>
  <si>
    <t>23 - 33</t>
  </si>
  <si>
    <t>121.74 -209.62</t>
  </si>
  <si>
    <t>98 - 145</t>
  </si>
  <si>
    <t>85.84 - 107.80</t>
  </si>
  <si>
    <t>20 - 54</t>
  </si>
  <si>
    <t>25.51 - 78.62</t>
  </si>
  <si>
    <t>51.72 - 52.41</t>
  </si>
  <si>
    <t>11 - 16</t>
  </si>
  <si>
    <t>162.75 - 170.74</t>
  </si>
  <si>
    <t>21 - 48</t>
  </si>
  <si>
    <t>120.71 - 128.38</t>
  </si>
  <si>
    <t>63</t>
  </si>
  <si>
    <t>116 - 309</t>
  </si>
  <si>
    <t>45.75 - 90.67</t>
  </si>
  <si>
    <t>9 - 14</t>
  </si>
  <si>
    <t>15 - 21</t>
  </si>
  <si>
    <t>142.86 - 200.00</t>
  </si>
  <si>
    <t>25 - 90</t>
  </si>
  <si>
    <t>48.15 - 92.59</t>
  </si>
  <si>
    <t>19 - 75</t>
  </si>
  <si>
    <t>21.82 -90.16</t>
  </si>
  <si>
    <t>Darvel Bay Plaza</t>
  </si>
  <si>
    <t>24 - 68</t>
  </si>
  <si>
    <t>35.17 - 58.38</t>
  </si>
  <si>
    <t>45.78 - 76.6</t>
  </si>
  <si>
    <t>21.84 - 28.72</t>
  </si>
  <si>
    <t>19.08 - 29.55</t>
  </si>
  <si>
    <t>19 - 26</t>
  </si>
  <si>
    <t>21.43 - 41.84</t>
  </si>
  <si>
    <t>29.55 - 45.81</t>
  </si>
  <si>
    <t>Seafest Square</t>
  </si>
  <si>
    <t>40.82 - 56.12</t>
  </si>
  <si>
    <t>30.61 - 38.78</t>
  </si>
  <si>
    <t>20.41 - 28.57</t>
  </si>
  <si>
    <t>Eastern Plaza</t>
  </si>
  <si>
    <t>25 - 52</t>
  </si>
  <si>
    <t>25.27 - 60.48</t>
  </si>
  <si>
    <t>39.87 - 57.41</t>
  </si>
  <si>
    <t>23 - 53</t>
  </si>
  <si>
    <t>26.11 - 39.53</t>
  </si>
  <si>
    <t>15.22 - 33.63</t>
  </si>
  <si>
    <t>29 - 47</t>
  </si>
  <si>
    <t>11.59 - 27.34</t>
  </si>
  <si>
    <t>12.97 - 21.97</t>
  </si>
  <si>
    <t>Centre Point Mall</t>
  </si>
  <si>
    <t>Wisma Khoo Siak Chiew</t>
  </si>
  <si>
    <t>18.8 - 23.1</t>
  </si>
  <si>
    <t>Wisma Rickoh</t>
  </si>
  <si>
    <t>Wisma Saban</t>
  </si>
  <si>
    <t>53 -91</t>
  </si>
  <si>
    <t>11.3 - 13.2</t>
  </si>
  <si>
    <t>53 -79</t>
  </si>
  <si>
    <t>9.7 -12.4</t>
  </si>
  <si>
    <t>100 - 169</t>
  </si>
  <si>
    <t>7.6 - 9.7</t>
  </si>
  <si>
    <t>139 -232</t>
  </si>
  <si>
    <t>21.5 - 23.7</t>
  </si>
  <si>
    <t>Wisma DS</t>
  </si>
  <si>
    <t xml:space="preserve">7.18 - 10.05 </t>
  </si>
  <si>
    <t>5 - 8</t>
  </si>
  <si>
    <t>51 - 130</t>
  </si>
  <si>
    <t>17.22 - 18.30</t>
  </si>
  <si>
    <t>Wisma Indotani</t>
  </si>
  <si>
    <t>Wisma Pelabuhan</t>
  </si>
  <si>
    <t>15 - 40</t>
  </si>
  <si>
    <t>18.19 - 23.68</t>
  </si>
  <si>
    <t>23 - 38</t>
  </si>
  <si>
    <t>18.19 - 21.53</t>
  </si>
  <si>
    <t>Bandar Sri Perdana Fasa 3</t>
  </si>
  <si>
    <t>Singa Point</t>
  </si>
  <si>
    <t>Bandar Kapalai</t>
  </si>
  <si>
    <t>Bangunan Heng Loong</t>
  </si>
  <si>
    <t>Bandar Hot Spring</t>
  </si>
  <si>
    <t>Bandar Sri Indah Fasa 2</t>
  </si>
  <si>
    <t>Kubota Sentral</t>
  </si>
  <si>
    <t>1,400 - 1,650</t>
  </si>
  <si>
    <t>Pusat Komersial BDC @ 1 Arena</t>
  </si>
  <si>
    <t>Pusat Komersil Gaya</t>
  </si>
  <si>
    <t>Pusat Komersial Pavilion</t>
  </si>
  <si>
    <t>1,250 - 1,600</t>
  </si>
  <si>
    <t>Taman Dataran Saujana</t>
  </si>
  <si>
    <t>Taman Fook On</t>
  </si>
  <si>
    <t>2,300 - 3,200</t>
  </si>
  <si>
    <t>93 - 104</t>
  </si>
  <si>
    <t>500 - 1,000</t>
  </si>
  <si>
    <t>630 - 700</t>
  </si>
  <si>
    <t>550 - 700</t>
  </si>
  <si>
    <t>Bandar Melrose</t>
  </si>
  <si>
    <t>2,000 - 2,120</t>
  </si>
  <si>
    <t>Elopura Plaza</t>
  </si>
  <si>
    <t>Muara Labuk Commercial Centre</t>
  </si>
  <si>
    <t>850 - 1,100</t>
  </si>
  <si>
    <t>600 - 750</t>
  </si>
  <si>
    <t>Taman Nasalim 7A</t>
  </si>
  <si>
    <t>500 - 875</t>
  </si>
  <si>
    <t>Bandar Sri Indah Fasa 5A</t>
  </si>
  <si>
    <t>Taman Alamanda</t>
  </si>
  <si>
    <t>Taman Desa Ranggu</t>
  </si>
  <si>
    <t>Taman Hilltop</t>
  </si>
  <si>
    <t>1,000 - 1,2000</t>
  </si>
  <si>
    <t>Taman Residensi Ranggu</t>
  </si>
  <si>
    <t>Taman Ria 1 &amp; 2</t>
  </si>
  <si>
    <t>Taman Ria Heights</t>
  </si>
  <si>
    <t>Taman Sawit</t>
  </si>
  <si>
    <t>Taman Tawau Lama</t>
  </si>
  <si>
    <t>Taman Pertama Satu</t>
  </si>
  <si>
    <t>Taman Warisan</t>
  </si>
  <si>
    <t>Taman Ria 3</t>
  </si>
  <si>
    <t>Taman Ria 4</t>
  </si>
  <si>
    <t>600 - 850</t>
  </si>
  <si>
    <t>Taman Suhima Bal 3</t>
  </si>
  <si>
    <t>Taman Victoria</t>
  </si>
  <si>
    <t>Taman Palm Heights</t>
  </si>
  <si>
    <t>Taman Cahaya</t>
  </si>
  <si>
    <t>Taman Sutera</t>
  </si>
  <si>
    <t>Bandar Sri Indah Fasa 3</t>
  </si>
  <si>
    <t>Bandar Sri Indah Fasa 5B</t>
  </si>
  <si>
    <t>Bandar Sri Indah Fasa 5C</t>
  </si>
  <si>
    <t>750 - 1,000</t>
  </si>
  <si>
    <t>Bandar Sri Indah Fasa 5D</t>
  </si>
  <si>
    <t>850 - 950</t>
  </si>
  <si>
    <t>Bandar Sri Indah Fasa 5E</t>
  </si>
  <si>
    <t>Bandar Sri Indah Fasa 5F</t>
  </si>
  <si>
    <t>950 - 1000</t>
  </si>
  <si>
    <t>Bandar Sri Indah Fasa 5I</t>
  </si>
  <si>
    <t>900 - 950</t>
  </si>
  <si>
    <t>Taman Berkeley</t>
  </si>
  <si>
    <t>1,500 - 1,550</t>
  </si>
  <si>
    <t xml:space="preserve">Taman Jen Loong </t>
  </si>
  <si>
    <t>Taman Kuhara Indah</t>
  </si>
  <si>
    <t>Taman Pinery Height</t>
  </si>
  <si>
    <t>Taman Residen</t>
  </si>
  <si>
    <t>Taman Ria 6</t>
  </si>
  <si>
    <t>Taman Ria Heights 1B</t>
  </si>
  <si>
    <t>Taman Rich</t>
  </si>
  <si>
    <t>Taman Shangrila</t>
  </si>
  <si>
    <t>Taman Sun Shu</t>
  </si>
  <si>
    <t>Taman Wawasan</t>
  </si>
  <si>
    <t>Taman Wira</t>
  </si>
  <si>
    <t>Taman CL</t>
  </si>
  <si>
    <t>Taman The Garden</t>
  </si>
  <si>
    <t>Taman Citra</t>
  </si>
  <si>
    <t>Taman Da Hua 1</t>
  </si>
  <si>
    <t>Taman Da Hua 2</t>
  </si>
  <si>
    <t>Taman Eastern</t>
  </si>
  <si>
    <t>Taman Greenery</t>
  </si>
  <si>
    <t>Taman Pick Yard</t>
  </si>
  <si>
    <t>Taman Rose</t>
  </si>
  <si>
    <t>Taman Setia</t>
  </si>
  <si>
    <t>Taman Tawau</t>
  </si>
  <si>
    <t>Taman Hap Heng</t>
  </si>
  <si>
    <t>Bandar Sri Indah Fasa 2C</t>
  </si>
  <si>
    <t>Taman Kuhara Jaya</t>
  </si>
  <si>
    <t>Flat Hijau / Orient Building</t>
  </si>
  <si>
    <t xml:space="preserve">Apartment Villa Sri Indah </t>
  </si>
  <si>
    <t>850 - 900</t>
  </si>
  <si>
    <t>Taman Anugerah</t>
  </si>
  <si>
    <t>Kuhara Court</t>
  </si>
  <si>
    <t>Harga Harta Tanah Kediaman</t>
  </si>
  <si>
    <t>DETACHED PLOT</t>
  </si>
  <si>
    <t>LOW-COST FLAT</t>
  </si>
  <si>
    <t xml:space="preserve">Sewaan Harta Tanah Kediaman </t>
  </si>
  <si>
    <t xml:space="preserve">Rentals of Residential Property </t>
  </si>
  <si>
    <t>DOUBLE STOREY TERRACE SHOP</t>
  </si>
  <si>
    <t>THREE STOREY TERRACE SHOP</t>
  </si>
  <si>
    <t>FOUR STOREY TERRACE SHOP</t>
  </si>
  <si>
    <t>ONE AND A HALF STOREY SEMI-DETACHED SHOP</t>
  </si>
  <si>
    <t>STRATIFIED SHOP UNIT</t>
  </si>
  <si>
    <t>District/Mukim, Location and Scheme</t>
  </si>
  <si>
    <t>Price Range Per Month (RM/Unit)</t>
  </si>
  <si>
    <t>Average Pricel Change 
(%)</t>
  </si>
  <si>
    <t>Harga Ruang Pejabat Dalam Pejabat Binaan Khas</t>
  </si>
  <si>
    <t xml:space="preserve">Prices of Office Space in Purpose-Built Office </t>
  </si>
  <si>
    <t>Sewaan Ruang Dalam Pejabat Binaan Khas</t>
  </si>
  <si>
    <t>Rentals of Space in Purpose-Built Office</t>
  </si>
  <si>
    <t>Location and Scheme</t>
  </si>
  <si>
    <t>Harga Harta Tanah Perindustrian</t>
  </si>
  <si>
    <t>SINGLE STOREY  SEMI-DETACHED</t>
  </si>
  <si>
    <t>Harga Harta Tanah Pertanian</t>
  </si>
  <si>
    <t>TWO AND A HALF STOREY TERRACE</t>
  </si>
  <si>
    <t>3,500 - 4,500</t>
  </si>
  <si>
    <t>3,200 - 4,500</t>
  </si>
  <si>
    <t>1,250 - 1,500</t>
  </si>
  <si>
    <t>JADUAL HARGA DAN SEWA LAPORAN PASARAN HARTA SEPARUH PERTAMA TAHUN 2024</t>
  </si>
  <si>
    <t>Jadual 15.1</t>
  </si>
  <si>
    <t xml:space="preserve">Jadual 15.2 </t>
  </si>
  <si>
    <t>Jadual 15.3</t>
  </si>
  <si>
    <t>Jadual 15.4</t>
  </si>
  <si>
    <t>Jadual 15.5</t>
  </si>
  <si>
    <t>Jadual 15.6</t>
  </si>
  <si>
    <t>Jadual 15.7</t>
  </si>
  <si>
    <t>Jadual 15.8</t>
  </si>
  <si>
    <t>Jadual 15.9</t>
  </si>
  <si>
    <t>Jadual 15.10</t>
  </si>
  <si>
    <t>Jadual 15.11</t>
  </si>
  <si>
    <t>Jadual 15.12</t>
  </si>
  <si>
    <t>Jadual 15.13</t>
  </si>
  <si>
    <t>Jadual 15.14</t>
  </si>
  <si>
    <t>AQUACULTURE</t>
  </si>
  <si>
    <t>Jadual 15.15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</si>
</sst>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9" formatCode="0.00_)"/>
    <numFmt numFmtId="170" formatCode="0.0_)"/>
    <numFmt numFmtId="171" formatCode="0.0_ "/>
    <numFmt numFmtId="172" formatCode="#,##0;[Red]#,##0"/>
    <numFmt numFmtId="173" formatCode="0_ "/>
    <numFmt numFmtId="174" formatCode="0.00_ "/>
    <numFmt numFmtId="175" formatCode="0.0;[Red]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b/>
      <strike/>
      <sz val="11"/>
      <color indexed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rgb="FF32323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B0F0"/>
      <name val="Arial"/>
      <family val="2"/>
    </font>
    <font>
      <strike/>
      <sz val="11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u/>
      <sz val="15"/>
      <color theme="10"/>
      <name val="Arial"/>
      <family val="2"/>
    </font>
    <font>
      <sz val="15"/>
      <name val="Times New Roman"/>
      <family val="1"/>
    </font>
    <font>
      <b/>
      <sz val="14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9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7" fontId="6" fillId="0" borderId="0" xfId="0" applyNumberFormat="1" applyFont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166" fontId="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/>
    <xf numFmtId="0" fontId="1" fillId="0" borderId="0" xfId="6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6" applyAlignment="1">
      <alignment horizontal="center" wrapText="1"/>
    </xf>
    <xf numFmtId="3" fontId="1" fillId="0" borderId="0" xfId="6" applyNumberFormat="1" applyAlignment="1">
      <alignment horizontal="center" vertical="center"/>
    </xf>
    <xf numFmtId="0" fontId="1" fillId="0" borderId="0" xfId="0" applyFont="1" applyAlignment="1">
      <alignment wrapText="1"/>
    </xf>
    <xf numFmtId="166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vertical="top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2" fontId="6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167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0" xfId="7" applyNumberFormat="1" applyFont="1" applyFill="1" applyBorder="1" applyAlignment="1">
      <alignment horizontal="center" vertical="center"/>
    </xf>
    <xf numFmtId="3" fontId="6" fillId="0" borderId="0" xfId="7" applyNumberFormat="1" applyFont="1" applyFill="1" applyAlignment="1">
      <alignment horizontal="center" vertical="center"/>
    </xf>
    <xf numFmtId="49" fontId="6" fillId="0" borderId="0" xfId="3" applyNumberFormat="1" applyFont="1" applyFill="1" applyAlignment="1">
      <alignment horizontal="left"/>
    </xf>
    <xf numFmtId="173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top"/>
    </xf>
    <xf numFmtId="3" fontId="6" fillId="0" borderId="0" xfId="7" applyNumberFormat="1" applyFont="1" applyFill="1" applyAlignment="1">
      <alignment horizontal="center" vertical="top"/>
    </xf>
    <xf numFmtId="171" fontId="6" fillId="0" borderId="0" xfId="0" applyNumberFormat="1" applyFont="1" applyAlignment="1">
      <alignment horizontal="center"/>
    </xf>
    <xf numFmtId="2" fontId="6" fillId="0" borderId="0" xfId="0" applyNumberFormat="1" applyFont="1"/>
    <xf numFmtId="37" fontId="5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1" fontId="6" fillId="0" borderId="0" xfId="0" quotePrefix="1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top"/>
    </xf>
    <xf numFmtId="170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6" fillId="0" borderId="0" xfId="0" applyNumberFormat="1" applyFont="1"/>
    <xf numFmtId="0" fontId="16" fillId="0" borderId="0" xfId="0" applyFont="1" applyAlignment="1">
      <alignment wrapText="1"/>
    </xf>
    <xf numFmtId="3" fontId="6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5" fillId="0" borderId="0" xfId="0" applyFont="1" applyFill="1"/>
    <xf numFmtId="3" fontId="6" fillId="0" borderId="0" xfId="0" applyNumberFormat="1" applyFont="1" applyFill="1"/>
    <xf numFmtId="166" fontId="6" fillId="0" borderId="0" xfId="0" applyNumberFormat="1" applyFont="1" applyFill="1"/>
    <xf numFmtId="0" fontId="6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5" fillId="0" borderId="0" xfId="0" applyNumberFormat="1" applyFont="1"/>
    <xf numFmtId="0" fontId="6" fillId="0" borderId="1" xfId="0" applyFont="1" applyBorder="1"/>
    <xf numFmtId="3" fontId="6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0" fontId="5" fillId="0" borderId="0" xfId="6" applyFont="1"/>
    <xf numFmtId="1" fontId="6" fillId="0" borderId="0" xfId="6" applyNumberFormat="1" applyFont="1" applyAlignment="1">
      <alignment horizontal="center" vertical="center"/>
    </xf>
    <xf numFmtId="3" fontId="6" fillId="0" borderId="0" xfId="6" applyNumberFormat="1" applyFont="1" applyAlignment="1">
      <alignment horizontal="center"/>
    </xf>
    <xf numFmtId="0" fontId="6" fillId="0" borderId="0" xfId="6" applyFont="1"/>
    <xf numFmtId="3" fontId="6" fillId="0" borderId="0" xfId="6" applyNumberFormat="1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left"/>
    </xf>
    <xf numFmtId="166" fontId="6" fillId="0" borderId="0" xfId="6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7" fillId="0" borderId="0" xfId="0" applyFont="1"/>
    <xf numFmtId="0" fontId="17" fillId="0" borderId="0" xfId="0" applyFont="1" applyFill="1"/>
    <xf numFmtId="0" fontId="0" fillId="0" borderId="0" xfId="0" applyFill="1"/>
    <xf numFmtId="0" fontId="5" fillId="0" borderId="0" xfId="0" applyFont="1" applyAlignment="1">
      <alignment horizontal="left" vertical="center" wrapText="1"/>
    </xf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6" fillId="0" borderId="0" xfId="6" applyFont="1" applyAlignment="1">
      <alignment horizontal="left" vertical="center"/>
    </xf>
    <xf numFmtId="0" fontId="5" fillId="0" borderId="0" xfId="0" applyFont="1" applyFill="1" applyAlignment="1">
      <alignment vertical="center"/>
    </xf>
    <xf numFmtId="172" fontId="6" fillId="0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37" fontId="6" fillId="0" borderId="0" xfId="2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6" fillId="0" borderId="0" xfId="70" applyNumberFormat="1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3" fontId="1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Fill="1" applyAlignment="1">
      <alignment vertical="center"/>
    </xf>
    <xf numFmtId="172" fontId="6" fillId="0" borderId="0" xfId="0" applyNumberFormat="1" applyFont="1" applyFill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/>
    </xf>
    <xf numFmtId="173" fontId="6" fillId="0" borderId="0" xfId="0" applyNumberFormat="1" applyFont="1" applyFill="1" applyAlignment="1">
      <alignment horizontal="center" wrapText="1"/>
    </xf>
    <xf numFmtId="173" fontId="6" fillId="0" borderId="0" xfId="0" applyNumberFormat="1" applyFont="1" applyFill="1" applyAlignment="1">
      <alignment horizontal="center" vertical="center" wrapText="1"/>
    </xf>
    <xf numFmtId="173" fontId="6" fillId="0" borderId="0" xfId="0" applyNumberFormat="1" applyFont="1" applyFill="1" applyAlignment="1">
      <alignment horizontal="center"/>
    </xf>
    <xf numFmtId="17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172" fontId="6" fillId="0" borderId="0" xfId="1" applyNumberFormat="1" applyFont="1" applyFill="1" applyBorder="1" applyAlignment="1">
      <alignment horizontal="center" vertical="center"/>
    </xf>
    <xf numFmtId="172" fontId="6" fillId="0" borderId="0" xfId="1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9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7" fontId="6" fillId="0" borderId="0" xfId="0" quotePrefix="1" applyNumberFormat="1" applyFont="1" applyAlignment="1">
      <alignment horizontal="center"/>
    </xf>
    <xf numFmtId="37" fontId="5" fillId="0" borderId="0" xfId="0" applyNumberFormat="1" applyFont="1" applyFill="1" applyAlignment="1">
      <alignment horizontal="left" vertical="center"/>
    </xf>
    <xf numFmtId="0" fontId="6" fillId="0" borderId="0" xfId="6" applyFont="1" applyAlignment="1">
      <alignment horizontal="center" vertical="center"/>
    </xf>
    <xf numFmtId="171" fontId="6" fillId="0" borderId="0" xfId="0" applyNumberFormat="1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0" fontId="21" fillId="0" borderId="0" xfId="0" applyFont="1"/>
    <xf numFmtId="2" fontId="1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/>
    </xf>
    <xf numFmtId="0" fontId="5" fillId="0" borderId="0" xfId="6" applyFont="1" applyAlignment="1">
      <alignment horizontal="left"/>
    </xf>
    <xf numFmtId="49" fontId="6" fillId="0" borderId="0" xfId="6" applyNumberFormat="1" applyFont="1" applyAlignment="1">
      <alignment horizontal="center"/>
    </xf>
    <xf numFmtId="2" fontId="6" fillId="0" borderId="0" xfId="6" applyNumberFormat="1" applyFont="1" applyAlignment="1">
      <alignment horizontal="center"/>
    </xf>
    <xf numFmtId="170" fontId="6" fillId="0" borderId="0" xfId="6" applyNumberFormat="1" applyFont="1" applyAlignment="1">
      <alignment horizontal="center"/>
    </xf>
    <xf numFmtId="49" fontId="6" fillId="0" borderId="0" xfId="6" applyNumberFormat="1" applyFont="1" applyAlignment="1">
      <alignment horizontal="center" vertical="center"/>
    </xf>
    <xf numFmtId="4" fontId="6" fillId="0" borderId="0" xfId="6" applyNumberFormat="1" applyFont="1" applyAlignment="1">
      <alignment horizontal="center" vertical="center"/>
    </xf>
    <xf numFmtId="169" fontId="6" fillId="0" borderId="0" xfId="6" applyNumberFormat="1" applyFont="1" applyAlignment="1">
      <alignment horizontal="center"/>
    </xf>
    <xf numFmtId="4" fontId="6" fillId="0" borderId="0" xfId="6" applyNumberFormat="1" applyFont="1" applyAlignment="1">
      <alignment horizontal="center"/>
    </xf>
    <xf numFmtId="167" fontId="6" fillId="0" borderId="0" xfId="6" applyNumberFormat="1" applyFont="1" applyAlignment="1">
      <alignment horizontal="center" vertical="center"/>
    </xf>
    <xf numFmtId="4" fontId="6" fillId="0" borderId="0" xfId="6" applyNumberFormat="1" applyFont="1" applyFill="1" applyAlignment="1">
      <alignment horizontal="center" vertical="center"/>
    </xf>
    <xf numFmtId="4" fontId="6" fillId="0" borderId="0" xfId="6" applyNumberFormat="1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6" fillId="0" borderId="0" xfId="3" applyFont="1" applyFill="1"/>
    <xf numFmtId="175" fontId="6" fillId="0" borderId="0" xfId="0" applyNumberFormat="1" applyFont="1" applyAlignment="1">
      <alignment horizontal="center" vertical="center"/>
    </xf>
    <xf numFmtId="0" fontId="0" fillId="0" borderId="8" xfId="0" applyBorder="1"/>
    <xf numFmtId="175" fontId="6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8" xfId="0" applyFill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quotePrefix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3" fontId="6" fillId="0" borderId="0" xfId="0" quotePrefix="1" applyNumberFormat="1" applyFont="1" applyFill="1" applyAlignment="1">
      <alignment horizontal="center"/>
    </xf>
    <xf numFmtId="0" fontId="6" fillId="0" borderId="0" xfId="0" quotePrefix="1" applyFont="1" applyFill="1" applyAlignment="1">
      <alignment horizontal="center" vertical="center"/>
    </xf>
    <xf numFmtId="3" fontId="6" fillId="0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/>
    <xf numFmtId="166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175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66" fontId="5" fillId="4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5" fillId="3" borderId="0" xfId="6" applyFont="1" applyFill="1"/>
    <xf numFmtId="0" fontId="5" fillId="3" borderId="0" xfId="6" applyFont="1" applyFill="1" applyAlignment="1">
      <alignment horizontal="center" vertical="center" wrapText="1"/>
    </xf>
    <xf numFmtId="1" fontId="5" fillId="3" borderId="0" xfId="6" applyNumberFormat="1" applyFont="1" applyFill="1" applyAlignment="1">
      <alignment horizontal="center" vertical="center" wrapText="1"/>
    </xf>
    <xf numFmtId="166" fontId="5" fillId="3" borderId="0" xfId="6" applyNumberFormat="1" applyFont="1" applyFill="1" applyAlignment="1">
      <alignment horizontal="center" vertical="center" wrapText="1"/>
    </xf>
    <xf numFmtId="166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6" fillId="3" borderId="0" xfId="0" applyNumberFormat="1" applyFont="1" applyFill="1"/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/>
    <xf numFmtId="166" fontId="5" fillId="4" borderId="7" xfId="0" applyNumberFormat="1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Alignment="1">
      <alignment horizontal="right"/>
    </xf>
    <xf numFmtId="166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6" fillId="3" borderId="0" xfId="6" applyNumberFormat="1" applyFont="1" applyFill="1" applyAlignment="1">
      <alignment horizontal="center" vertical="center"/>
    </xf>
    <xf numFmtId="0" fontId="6" fillId="3" borderId="0" xfId="6" applyFont="1" applyFill="1" applyAlignment="1">
      <alignment horizontal="center"/>
    </xf>
    <xf numFmtId="3" fontId="6" fillId="3" borderId="0" xfId="6" applyNumberFormat="1" applyFont="1" applyFill="1" applyAlignment="1">
      <alignment horizontal="center"/>
    </xf>
    <xf numFmtId="166" fontId="6" fillId="3" borderId="0" xfId="6" applyNumberFormat="1" applyFont="1" applyFill="1" applyAlignment="1">
      <alignment horizontal="center"/>
    </xf>
    <xf numFmtId="1" fontId="5" fillId="3" borderId="0" xfId="6" applyNumberFormat="1" applyFont="1" applyFill="1" applyAlignment="1">
      <alignment horizontal="left" vertical="center"/>
    </xf>
    <xf numFmtId="0" fontId="22" fillId="0" borderId="0" xfId="0" applyFont="1"/>
    <xf numFmtId="1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7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5" fillId="0" borderId="0" xfId="6" applyFont="1" applyFill="1"/>
    <xf numFmtId="0" fontId="22" fillId="0" borderId="1" xfId="0" applyFont="1" applyBorder="1"/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166" fontId="2" fillId="4" borderId="6" xfId="0" applyNumberFormat="1" applyFont="1" applyFill="1" applyBorder="1" applyAlignment="1">
      <alignment horizontal="center" vertical="center" wrapText="1"/>
    </xf>
    <xf numFmtId="0" fontId="2" fillId="3" borderId="0" xfId="6" applyFont="1" applyFill="1"/>
    <xf numFmtId="0" fontId="1" fillId="3" borderId="0" xfId="6" applyFill="1"/>
    <xf numFmtId="0" fontId="2" fillId="3" borderId="0" xfId="6" applyFont="1" applyFill="1" applyAlignment="1">
      <alignment horizontal="center" vertical="center" wrapText="1"/>
    </xf>
    <xf numFmtId="1" fontId="2" fillId="3" borderId="0" xfId="6" applyNumberFormat="1" applyFont="1" applyFill="1" applyAlignment="1">
      <alignment horizontal="center" vertical="center" wrapText="1"/>
    </xf>
    <xf numFmtId="0" fontId="2" fillId="3" borderId="0" xfId="6" applyFont="1" applyFill="1" applyAlignment="1">
      <alignment horizontal="center"/>
    </xf>
    <xf numFmtId="3" fontId="2" fillId="3" borderId="0" xfId="6" applyNumberFormat="1" applyFont="1" applyFill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3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0" fontId="28" fillId="0" borderId="0" xfId="3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3" applyFont="1" applyFill="1" applyAlignment="1">
      <alignment horizontal="left" vertical="center"/>
    </xf>
    <xf numFmtId="2" fontId="28" fillId="0" borderId="0" xfId="3" applyNumberFormat="1" applyFont="1" applyAlignment="1">
      <alignment horizontal="center" vertical="center"/>
    </xf>
    <xf numFmtId="0" fontId="28" fillId="0" borderId="0" xfId="3" applyFont="1" applyFill="1" applyAlignment="1">
      <alignment vertical="center"/>
    </xf>
  </cellXfs>
  <cellStyles count="71">
    <cellStyle name="Comma" xfId="1" builtinId="3"/>
    <cellStyle name="Comma [0]" xfId="2" builtinId="6"/>
    <cellStyle name="Comma [0] 2" xfId="9" xr:uid="{C2E5BB83-05BF-49C8-ABC1-0295B46CF35A}"/>
    <cellStyle name="Comma 10" xfId="16" xr:uid="{C1857798-D45C-4186-B8D7-80250F6352BE}"/>
    <cellStyle name="Comma 11" xfId="17" xr:uid="{63393310-2EB5-4A3E-A649-BCB7F2327F88}"/>
    <cellStyle name="Comma 12" xfId="18" xr:uid="{D21F332C-89D0-4947-ACC5-F3C05001AEC4}"/>
    <cellStyle name="Comma 13" xfId="19" xr:uid="{1831CDBC-82F4-49E3-83C2-4D44E9C6E465}"/>
    <cellStyle name="Comma 14" xfId="20" xr:uid="{F8C3940C-4423-4855-9022-E0757C267F30}"/>
    <cellStyle name="Comma 15" xfId="21" xr:uid="{F0619AF3-C9D1-45E5-BC75-14DC8DA5BAA1}"/>
    <cellStyle name="Comma 16" xfId="22" xr:uid="{7D8879DB-191A-479B-9186-65CC724B4D70}"/>
    <cellStyle name="Comma 17" xfId="23" xr:uid="{6C5A3D0A-A322-4A30-96F5-CFF4474E437B}"/>
    <cellStyle name="Comma 18" xfId="24" xr:uid="{83364A7F-2669-4C55-A0B1-2C8985041AB0}"/>
    <cellStyle name="Comma 19" xfId="25" xr:uid="{94B25CFF-29F8-4FF2-862B-953E57D60B00}"/>
    <cellStyle name="Comma 2" xfId="4" xr:uid="{0B22AC79-2C99-4637-B86A-1DEA53EB2C62}"/>
    <cellStyle name="Comma 2 2" xfId="7" xr:uid="{E0EB987F-56C7-4168-82AE-C5D2C11C883E}"/>
    <cellStyle name="Comma 20" xfId="26" xr:uid="{149ABF26-C6C5-44BE-ACBB-5481BBA33230}"/>
    <cellStyle name="Comma 21" xfId="27" xr:uid="{DD8AD5C2-EB26-4B70-916C-9D409A58073E}"/>
    <cellStyle name="Comma 22" xfId="28" xr:uid="{765A204B-D44D-4BA1-B95A-2511BE22EBD2}"/>
    <cellStyle name="Comma 23" xfId="29" xr:uid="{ABFF5925-B57B-45F6-9DE9-C122E72D9BA2}"/>
    <cellStyle name="Comma 24" xfId="30" xr:uid="{4C2DBA90-8F06-4865-A5C7-71065267B75C}"/>
    <cellStyle name="Comma 25" xfId="31" xr:uid="{F1C9EF2A-E912-40F3-BA86-78B8361F758E}"/>
    <cellStyle name="Comma 26" xfId="32" xr:uid="{CD6828D8-FDDC-4CDF-BF76-D8F977756D4A}"/>
    <cellStyle name="Comma 27" xfId="33" xr:uid="{082F7F9F-F236-417F-9CB4-FCD427131525}"/>
    <cellStyle name="Comma 28" xfId="34" xr:uid="{79E3A7F7-9CAD-44E4-BD6E-648CED5EC4A2}"/>
    <cellStyle name="Comma 29" xfId="36" xr:uid="{63001CC6-51F9-4547-9240-3325032C0454}"/>
    <cellStyle name="Comma 3" xfId="10" xr:uid="{2FE3F3DC-C862-4253-8F4C-EF80544D2484}"/>
    <cellStyle name="Comma 30" xfId="38" xr:uid="{D0EF60D4-43CD-4A17-A8B5-F942C3DD7B54}"/>
    <cellStyle name="Comma 31" xfId="37" xr:uid="{1EE3AE7F-DE44-49F3-8DFC-6C596A37ECEE}"/>
    <cellStyle name="Comma 32" xfId="35" xr:uid="{B044F59C-C950-47AE-BFA1-CDCB6B04E429}"/>
    <cellStyle name="Comma 33" xfId="39" xr:uid="{BDFDB80E-3697-4128-9E29-ACD4EEAC5E5C}"/>
    <cellStyle name="Comma 34" xfId="40" xr:uid="{96B1AF08-7F1F-4ACC-A43C-FB7173BBCBC8}"/>
    <cellStyle name="Comma 35" xfId="42" xr:uid="{39A9FC49-0691-4D71-A610-7DA945734790}"/>
    <cellStyle name="Comma 36" xfId="44" xr:uid="{091857D9-CD5C-4E55-9FFF-B27ACC0C0547}"/>
    <cellStyle name="Comma 37" xfId="43" xr:uid="{2C53361F-1D79-4590-8C10-76CFF626B669}"/>
    <cellStyle name="Comma 38" xfId="41" xr:uid="{4F0BF845-A004-425F-84EC-516031C767B1}"/>
    <cellStyle name="Comma 39" xfId="45" xr:uid="{6679B10A-2150-4A8C-9F5D-C0BBE3863077}"/>
    <cellStyle name="Comma 4" xfId="12" xr:uid="{AA6F3E39-B740-4717-BD26-8112F94DB64E}"/>
    <cellStyle name="Comma 40" xfId="46" xr:uid="{CED968FE-B3EC-4F1D-831D-5ACF4F30CAE4}"/>
    <cellStyle name="Comma 41" xfId="47" xr:uid="{2A2006DD-8F0C-4710-92F7-75D4CF8A2FCF}"/>
    <cellStyle name="Comma 42" xfId="48" xr:uid="{93662EE6-634F-4DE3-862D-131D402FD324}"/>
    <cellStyle name="Comma 43" xfId="49" xr:uid="{F725566A-103C-4034-BCDE-A6364ECF9885}"/>
    <cellStyle name="Comma 44" xfId="50" xr:uid="{507937E1-2534-41BB-950B-4C959017E69F}"/>
    <cellStyle name="Comma 45" xfId="51" xr:uid="{D653E355-B6AF-464B-B6E1-9DA37D5D66FE}"/>
    <cellStyle name="Comma 46" xfId="52" xr:uid="{53B3EA9D-18DA-4756-A433-685C9DE84B31}"/>
    <cellStyle name="Comma 47" xfId="53" xr:uid="{D642D0CD-0109-4084-8265-1762D58DE504}"/>
    <cellStyle name="Comma 48" xfId="54" xr:uid="{73B101F8-E9AB-48C3-94F8-8BF1611F8D57}"/>
    <cellStyle name="Comma 49" xfId="55" xr:uid="{2F309E90-6331-48DF-94E0-A92A2326429F}"/>
    <cellStyle name="Comma 5" xfId="11" xr:uid="{293573D3-5DCD-4643-B551-C6AF1F5EFF50}"/>
    <cellStyle name="Comma 50" xfId="56" xr:uid="{34379E8E-588F-4FCC-ACC9-11398D5C8AF3}"/>
    <cellStyle name="Comma 51" xfId="57" xr:uid="{F32A04C6-DC8B-4788-8793-4214E1B22B6C}"/>
    <cellStyle name="Comma 52" xfId="58" xr:uid="{92286CC2-6DDA-467C-88CB-C2AD89967313}"/>
    <cellStyle name="Comma 53" xfId="59" xr:uid="{8E14ED38-6866-437F-9EDB-B801F7B88C63}"/>
    <cellStyle name="Comma 54" xfId="60" xr:uid="{6E3905BF-2E7E-4995-947D-D2B131E7149F}"/>
    <cellStyle name="Comma 55" xfId="61" xr:uid="{0873DDC5-8533-49A8-82CA-FCEE0E94B32C}"/>
    <cellStyle name="Comma 56" xfId="62" xr:uid="{07E28B7F-4693-4F20-B9B7-053B6BF4E7CB}"/>
    <cellStyle name="Comma 57" xfId="63" xr:uid="{72912BCC-0EA5-484F-B9F2-E8F6E5EFDB1A}"/>
    <cellStyle name="Comma 58" xfId="64" xr:uid="{F09C501E-7039-44DF-B84B-C56C0FF87EC3}"/>
    <cellStyle name="Comma 59" xfId="65" xr:uid="{A21BFC9D-85CF-4B4B-9A87-78A1CCDF4907}"/>
    <cellStyle name="Comma 6" xfId="5" xr:uid="{DB5B5AA5-55F9-42BE-8194-9D2C94226E0E}"/>
    <cellStyle name="Comma 60" xfId="67" xr:uid="{D74D92FA-829F-45E0-97DF-996A24C442CF}"/>
    <cellStyle name="Comma 61" xfId="68" xr:uid="{6B2E4984-BE5A-4835-8EA9-06B831982A48}"/>
    <cellStyle name="Comma 62" xfId="66" xr:uid="{EF15759F-4DBF-4880-A94D-F38956FEC9E6}"/>
    <cellStyle name="Comma 63" xfId="69" xr:uid="{6B6E6207-49DB-4056-8664-4BB4E9D0C398}"/>
    <cellStyle name="Comma 7" xfId="13" xr:uid="{F529D583-E610-452A-A30D-EC9011F9E1F5}"/>
    <cellStyle name="Comma 8" xfId="14" xr:uid="{044BBA02-97BD-48DE-B33A-EE310FAF592F}"/>
    <cellStyle name="Comma 9" xfId="15" xr:uid="{969BF423-D5CF-43B4-8F33-EA3894853346}"/>
    <cellStyle name="Hyperlink" xfId="3" builtinId="8"/>
    <cellStyle name="Normal" xfId="0" builtinId="0"/>
    <cellStyle name="Normal 2 2 2" xfId="6" xr:uid="{8C3207F0-A775-4C88-A909-B8E7A5F5E900}"/>
    <cellStyle name="Percent" xfId="70" builtinId="5"/>
    <cellStyle name="Percent 2" xfId="8" xr:uid="{8FA019AC-C52B-4130-8A1D-48EC3C01A53F}"/>
  </cellStyles>
  <dxfs count="2">
    <dxf>
      <fill>
        <patternFill patternType="solid">
          <fgColor rgb="FFCADAC3"/>
          <bgColor rgb="FF000000"/>
        </patternFill>
      </fill>
    </dxf>
    <dxf>
      <fill>
        <patternFill patternType="solid">
          <fgColor rgb="FFCADAC3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QC@Gallery%20Shopp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T2@Apa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8"/>
  <sheetViews>
    <sheetView tabSelected="1" zoomScale="75" zoomScaleNormal="75" workbookViewId="0">
      <selection activeCell="B50" sqref="B50"/>
    </sheetView>
  </sheetViews>
  <sheetFormatPr defaultColWidth="9.140625" defaultRowHeight="18.75" x14ac:dyDescent="0.2"/>
  <cols>
    <col min="1" max="1" width="17.5703125" style="335" customWidth="1"/>
    <col min="2" max="2" width="68.85546875" style="335" bestFit="1" customWidth="1"/>
    <col min="3" max="3" width="9.140625" style="335"/>
    <col min="4" max="4" width="9.140625" style="335" customWidth="1"/>
    <col min="5" max="5" width="9.140625" style="335"/>
    <col min="6" max="6" width="79.140625" style="335" bestFit="1" customWidth="1"/>
    <col min="7" max="16384" width="9.140625" style="335"/>
  </cols>
  <sheetData>
    <row r="1" spans="1:6" ht="15.75" customHeight="1" x14ac:dyDescent="0.2">
      <c r="C1" s="336" t="s">
        <v>64</v>
      </c>
      <c r="D1" s="336"/>
    </row>
    <row r="3" spans="1:6" ht="33.75" customHeight="1" x14ac:dyDescent="0.2">
      <c r="A3" s="337" t="s">
        <v>2039</v>
      </c>
      <c r="B3" s="337"/>
      <c r="C3" s="337"/>
      <c r="D3" s="337"/>
    </row>
    <row r="4" spans="1:6" x14ac:dyDescent="0.2">
      <c r="A4" s="338"/>
      <c r="B4" s="338"/>
      <c r="C4" s="338"/>
      <c r="D4" s="338"/>
    </row>
    <row r="5" spans="1:6" ht="15" customHeight="1" x14ac:dyDescent="0.2"/>
    <row r="6" spans="1:6" ht="15" customHeight="1" x14ac:dyDescent="0.2">
      <c r="A6" s="342" t="s">
        <v>38</v>
      </c>
      <c r="B6" s="343" t="s">
        <v>39</v>
      </c>
    </row>
    <row r="7" spans="1:6" ht="15" customHeight="1" x14ac:dyDescent="0.2">
      <c r="A7" s="342"/>
      <c r="B7" s="343"/>
    </row>
    <row r="8" spans="1:6" ht="15" customHeight="1" x14ac:dyDescent="0.2">
      <c r="A8" s="344">
        <v>15.1</v>
      </c>
      <c r="B8" s="345" t="s">
        <v>17</v>
      </c>
      <c r="F8" s="340"/>
    </row>
    <row r="9" spans="1:6" ht="15" customHeight="1" x14ac:dyDescent="0.2">
      <c r="A9" s="344"/>
      <c r="B9" s="345" t="s">
        <v>41</v>
      </c>
      <c r="F9" s="340"/>
    </row>
    <row r="10" spans="1:6" ht="15" customHeight="1" x14ac:dyDescent="0.2">
      <c r="A10" s="346"/>
      <c r="B10" s="345"/>
      <c r="F10" s="340"/>
    </row>
    <row r="11" spans="1:6" ht="15" customHeight="1" x14ac:dyDescent="0.2">
      <c r="A11" s="344">
        <v>15.2</v>
      </c>
      <c r="B11" s="345" t="s">
        <v>43</v>
      </c>
      <c r="F11" s="340"/>
    </row>
    <row r="12" spans="1:6" ht="15" customHeight="1" x14ac:dyDescent="0.2">
      <c r="A12" s="344"/>
      <c r="B12" s="345" t="s">
        <v>44</v>
      </c>
      <c r="F12" s="340"/>
    </row>
    <row r="13" spans="1:6" ht="15" customHeight="1" x14ac:dyDescent="0.2">
      <c r="A13" s="346"/>
      <c r="B13" s="345"/>
      <c r="F13" s="340"/>
    </row>
    <row r="14" spans="1:6" ht="15" customHeight="1" x14ac:dyDescent="0.2">
      <c r="A14" s="344">
        <v>15.3</v>
      </c>
      <c r="B14" s="345" t="s">
        <v>40</v>
      </c>
      <c r="F14" s="340"/>
    </row>
    <row r="15" spans="1:6" ht="15" customHeight="1" x14ac:dyDescent="0.2">
      <c r="A15" s="344"/>
      <c r="B15" s="345" t="s">
        <v>42</v>
      </c>
      <c r="F15" s="340"/>
    </row>
    <row r="16" spans="1:6" ht="15" customHeight="1" x14ac:dyDescent="0.2">
      <c r="A16" s="346"/>
      <c r="B16" s="345"/>
      <c r="F16" s="340"/>
    </row>
    <row r="17" spans="1:6" ht="15" customHeight="1" x14ac:dyDescent="0.2">
      <c r="A17" s="344">
        <v>15.4</v>
      </c>
      <c r="B17" s="345" t="s">
        <v>30</v>
      </c>
      <c r="F17" s="340"/>
    </row>
    <row r="18" spans="1:6" ht="15" customHeight="1" x14ac:dyDescent="0.2">
      <c r="A18" s="344"/>
      <c r="B18" s="345" t="s">
        <v>29</v>
      </c>
      <c r="F18" s="340"/>
    </row>
    <row r="19" spans="1:6" ht="15" customHeight="1" x14ac:dyDescent="0.2">
      <c r="A19" s="346"/>
      <c r="B19" s="345"/>
      <c r="F19" s="340"/>
    </row>
    <row r="20" spans="1:6" ht="15" customHeight="1" x14ac:dyDescent="0.2">
      <c r="A20" s="344">
        <v>15.5</v>
      </c>
      <c r="B20" s="345" t="s">
        <v>32</v>
      </c>
      <c r="F20" s="340"/>
    </row>
    <row r="21" spans="1:6" ht="15" customHeight="1" x14ac:dyDescent="0.2">
      <c r="A21" s="344"/>
      <c r="B21" s="345" t="s">
        <v>31</v>
      </c>
      <c r="F21" s="340"/>
    </row>
    <row r="22" spans="1:6" ht="15" customHeight="1" x14ac:dyDescent="0.2">
      <c r="A22" s="346"/>
      <c r="B22" s="345"/>
      <c r="F22" s="340"/>
    </row>
    <row r="23" spans="1:6" ht="15" customHeight="1" x14ac:dyDescent="0.2">
      <c r="A23" s="344">
        <v>15.6</v>
      </c>
      <c r="B23" s="345" t="s">
        <v>67</v>
      </c>
      <c r="F23" s="340"/>
    </row>
    <row r="24" spans="1:6" ht="15" customHeight="1" x14ac:dyDescent="0.2">
      <c r="A24" s="344"/>
      <c r="B24" s="347" t="s">
        <v>70</v>
      </c>
      <c r="F24" s="340"/>
    </row>
    <row r="25" spans="1:6" ht="15" customHeight="1" x14ac:dyDescent="0.2">
      <c r="A25" s="346"/>
      <c r="B25" s="347"/>
      <c r="F25" s="340"/>
    </row>
    <row r="26" spans="1:6" ht="15" customHeight="1" x14ac:dyDescent="0.2">
      <c r="A26" s="344">
        <v>15.7</v>
      </c>
      <c r="B26" s="345" t="s">
        <v>68</v>
      </c>
      <c r="F26" s="340"/>
    </row>
    <row r="27" spans="1:6" ht="15" customHeight="1" x14ac:dyDescent="0.2">
      <c r="A27" s="344"/>
      <c r="B27" s="347" t="s">
        <v>66</v>
      </c>
      <c r="F27" s="340"/>
    </row>
    <row r="28" spans="1:6" ht="15" customHeight="1" x14ac:dyDescent="0.2">
      <c r="A28" s="346"/>
      <c r="B28" s="347"/>
      <c r="F28" s="340"/>
    </row>
    <row r="29" spans="1:6" ht="15" customHeight="1" x14ac:dyDescent="0.2">
      <c r="A29" s="344">
        <v>15.8</v>
      </c>
      <c r="B29" s="345" t="s">
        <v>27</v>
      </c>
      <c r="F29" s="340"/>
    </row>
    <row r="30" spans="1:6" ht="15" customHeight="1" x14ac:dyDescent="0.2">
      <c r="A30" s="344"/>
      <c r="B30" s="345" t="s">
        <v>24</v>
      </c>
      <c r="F30" s="340"/>
    </row>
    <row r="31" spans="1:6" ht="15" customHeight="1" x14ac:dyDescent="0.2">
      <c r="A31" s="346"/>
      <c r="B31" s="345"/>
      <c r="F31" s="340"/>
    </row>
    <row r="32" spans="1:6" ht="15" customHeight="1" x14ac:dyDescent="0.2">
      <c r="A32" s="344">
        <v>15.9</v>
      </c>
      <c r="B32" s="345" t="s">
        <v>26</v>
      </c>
    </row>
    <row r="33" spans="1:2" ht="15" customHeight="1" x14ac:dyDescent="0.2">
      <c r="A33" s="344"/>
      <c r="B33" s="345" t="s">
        <v>25</v>
      </c>
    </row>
    <row r="34" spans="1:2" ht="15" customHeight="1" x14ac:dyDescent="0.2">
      <c r="A34" s="346"/>
      <c r="B34" s="345"/>
    </row>
    <row r="35" spans="1:2" ht="15" customHeight="1" x14ac:dyDescent="0.2">
      <c r="A35" s="348">
        <v>15.1</v>
      </c>
      <c r="B35" s="349" t="s">
        <v>36</v>
      </c>
    </row>
    <row r="36" spans="1:2" ht="15" customHeight="1" x14ac:dyDescent="0.2">
      <c r="A36" s="344"/>
      <c r="B36" s="349" t="s">
        <v>45</v>
      </c>
    </row>
    <row r="37" spans="1:2" ht="15" customHeight="1" x14ac:dyDescent="0.2">
      <c r="A37" s="346"/>
      <c r="B37" s="349"/>
    </row>
    <row r="38" spans="1:2" ht="15" customHeight="1" x14ac:dyDescent="0.2">
      <c r="A38" s="344">
        <v>15.11</v>
      </c>
      <c r="B38" s="345" t="s">
        <v>2</v>
      </c>
    </row>
    <row r="39" spans="1:2" ht="15" customHeight="1" x14ac:dyDescent="0.2">
      <c r="A39" s="344"/>
      <c r="B39" s="345" t="s">
        <v>23</v>
      </c>
    </row>
    <row r="40" spans="1:2" ht="15" customHeight="1" x14ac:dyDescent="0.2">
      <c r="A40" s="346"/>
      <c r="B40" s="345"/>
    </row>
    <row r="41" spans="1:2" ht="15" customHeight="1" x14ac:dyDescent="0.2">
      <c r="A41" s="344">
        <v>15.12</v>
      </c>
      <c r="B41" s="345" t="s">
        <v>46</v>
      </c>
    </row>
    <row r="42" spans="1:2" ht="15" customHeight="1" x14ac:dyDescent="0.2">
      <c r="A42" s="344"/>
      <c r="B42" s="345" t="s">
        <v>47</v>
      </c>
    </row>
    <row r="43" spans="1:2" ht="15" customHeight="1" x14ac:dyDescent="0.2">
      <c r="A43" s="346"/>
      <c r="B43" s="345"/>
    </row>
    <row r="44" spans="1:2" ht="15" customHeight="1" x14ac:dyDescent="0.2">
      <c r="A44" s="344">
        <v>15.13</v>
      </c>
      <c r="B44" s="345" t="s">
        <v>9</v>
      </c>
    </row>
    <row r="45" spans="1:2" ht="15" customHeight="1" x14ac:dyDescent="0.2">
      <c r="A45" s="344"/>
      <c r="B45" s="345" t="s">
        <v>33</v>
      </c>
    </row>
    <row r="46" spans="1:2" ht="15" customHeight="1" x14ac:dyDescent="0.2">
      <c r="A46" s="346"/>
      <c r="B46" s="345"/>
    </row>
    <row r="47" spans="1:2" ht="15" customHeight="1" x14ac:dyDescent="0.2">
      <c r="A47" s="344">
        <v>15.14</v>
      </c>
      <c r="B47" s="345" t="s">
        <v>37</v>
      </c>
    </row>
    <row r="48" spans="1:2" ht="15" customHeight="1" x14ac:dyDescent="0.2">
      <c r="A48" s="344"/>
      <c r="B48" s="345" t="s">
        <v>34</v>
      </c>
    </row>
    <row r="49" spans="1:2" ht="15" customHeight="1" x14ac:dyDescent="0.2">
      <c r="A49" s="346"/>
      <c r="B49" s="345"/>
    </row>
    <row r="50" spans="1:2" ht="15" customHeight="1" x14ac:dyDescent="0.2">
      <c r="A50" s="344">
        <v>15.5</v>
      </c>
      <c r="B50" s="345" t="s">
        <v>14</v>
      </c>
    </row>
    <row r="51" spans="1:2" ht="15" customHeight="1" x14ac:dyDescent="0.2">
      <c r="A51" s="344"/>
      <c r="B51" s="345" t="s">
        <v>35</v>
      </c>
    </row>
    <row r="52" spans="1:2" ht="15" customHeight="1" x14ac:dyDescent="0.2">
      <c r="A52" s="346"/>
      <c r="B52" s="345"/>
    </row>
    <row r="53" spans="1:2" ht="15" customHeight="1" x14ac:dyDescent="0.2">
      <c r="A53" s="341"/>
      <c r="B53" s="339"/>
    </row>
    <row r="54" spans="1:2" ht="15" customHeight="1" x14ac:dyDescent="0.2">
      <c r="A54" s="341"/>
      <c r="B54" s="339"/>
    </row>
    <row r="55" spans="1:2" ht="15" customHeight="1" x14ac:dyDescent="0.2"/>
    <row r="56" spans="1:2" ht="15" customHeight="1" x14ac:dyDescent="0.2"/>
    <row r="57" spans="1:2" ht="15" customHeight="1" x14ac:dyDescent="0.2"/>
    <row r="58" spans="1:2" ht="15" customHeight="1" x14ac:dyDescent="0.2"/>
  </sheetData>
  <mergeCells count="2">
    <mergeCell ref="C1:D1"/>
    <mergeCell ref="A3:D4"/>
  </mergeCells>
  <phoneticPr fontId="0" type="noConversion"/>
  <hyperlinks>
    <hyperlink ref="B8:B9" location="'2HargaKediaman'!A1" display="Harga Harta Kediaman" xr:uid="{00000000-0004-0000-0200-000000000000}"/>
    <hyperlink ref="B11:B12" location="'3HargaTanahBangunan'!A1" display="Harga Tanah Bangunan Kediaman" xr:uid="{00000000-0004-0000-0200-000001000000}"/>
    <hyperlink ref="B14:B15" location="'4SewaKediaman'!A1" display="Sewaan Harta Kediaman" xr:uid="{00000000-0004-0000-0200-000002000000}"/>
    <hyperlink ref="B17:B18" location="'5HargaKedai'!A1" display="Harga Kedai" xr:uid="{00000000-0004-0000-0200-000003000000}"/>
    <hyperlink ref="B20:B21" location="'6SewaTktBwh'!A1" display="Sewaan Tingkat Bawah Kedai" xr:uid="{00000000-0004-0000-0200-000004000000}"/>
    <hyperlink ref="B26:B27" location="'8Sewa SA dan SOHO'!A1" display="Sewaan Pangsapuri Servis/ SOHO " xr:uid="{00000000-0004-0000-0200-000006000000}"/>
    <hyperlink ref="B29:B30" location="'9harga kompniaga'!A1" display="Harga Ruang Niaga Dalam Kompleks Perniagaan" xr:uid="{00000000-0004-0000-0200-000007000000}"/>
    <hyperlink ref="B32:B33" location="'10sewa komp niaga'!A1" display="Sewaan Ruang Niaga Dalam Kompleks Perniagaan" xr:uid="{00000000-0004-0000-0200-000008000000}"/>
    <hyperlink ref="B35:B36" location="'11hargaPBkhas'!A1" display="Harga Ruang Dalam Bangunan Pejabat Binaan Khas" xr:uid="{00000000-0004-0000-0200-000009000000}"/>
    <hyperlink ref="B38:B39" location="'12 Sewa PB Khas'!A1" display="Sewaan Pejabat Binaan Khas" xr:uid="{00000000-0004-0000-0200-00000A000000}"/>
    <hyperlink ref="B41:B42" location="'13Sewa rgpej kd'!A1" display="Sewaan Ruang Pejabat Dalam Kedai" xr:uid="{00000000-0004-0000-0200-00000B000000}"/>
    <hyperlink ref="B44:B45" location="'14harga ind'!A1" display="Harga Harta Perindustrian" xr:uid="{00000000-0004-0000-0200-00000C000000}"/>
    <hyperlink ref="B47:B48" location="'15harta agri'!A1" display="Harga Harta Pertanian" xr:uid="{00000000-0004-0000-0200-00000D000000}"/>
    <hyperlink ref="B50:B51" location="'16harga develop'!A1" display="Harga Tanah Pembangunan" xr:uid="{00000000-0004-0000-0200-00000E000000}"/>
    <hyperlink ref="B23:B24" location="'7Harga SA dan SOHO'!A1" display="Harga Pangsapuri Servis/ SOHO" xr:uid="{00000000-0004-0000-0200-000005000000}"/>
    <hyperlink ref="A8:B9" location="'15.1'!Print_Titles" display="'15.1'!Print_Titles" xr:uid="{05B242D7-F3D7-4928-8140-E444D539146E}"/>
    <hyperlink ref="A11:B12" location="'15.2'!Print_Area" display="'15.2'!Print_Area" xr:uid="{2374704A-29B1-40A1-BD60-79685B19E2DC}"/>
    <hyperlink ref="A14:B15" location="'15.3'!Print_Area" display="'15.3'!Print_Area" xr:uid="{19BB1E9F-A020-434B-8845-04A839395A61}"/>
    <hyperlink ref="A17:B18" location="'15.4'!Print_Titles" display="'15.4'!Print_Titles" xr:uid="{EFEAD7DD-5EC9-41D2-8143-B3F4EA177276}"/>
    <hyperlink ref="A20:B21" location="'15.5'!Print_Area" display="'15.5'!Print_Area" xr:uid="{670FE267-6A50-4002-A459-2C248D28EF15}"/>
    <hyperlink ref="A23:B24" location="'15.6'!A1" display="'15.6'!A1" xr:uid="{9ABB7285-6335-4B23-A4EF-6642DCD0C73E}"/>
    <hyperlink ref="A26:B27" location="'15.7'!A1" display="'15.7'!A1" xr:uid="{A64234D3-728C-4767-B343-CCC320BBEAE2}"/>
    <hyperlink ref="A29:B30" location="'15.8'!Print_Area" display="'15.8'!Print_Area" xr:uid="{734AC195-CA75-4A64-AE56-0245BBA86C62}"/>
    <hyperlink ref="A32:B33" location="'15.9'!Print_Area" display="'15.9'!Print_Area" xr:uid="{3FDC4312-CDC1-495D-B8BD-F7EA728A8870}"/>
    <hyperlink ref="A35:B36" location="'15.10'!Print_Area" display="'15.10'!Print_Area" xr:uid="{AADD54F3-9170-4673-9E6A-AF51C4CEEECB}"/>
    <hyperlink ref="A38:B39" location="'15.11'!Print_Area" display="'15.11'!Print_Area" xr:uid="{D6719E2D-5C53-4C18-A49E-B25F18EA3A3C}"/>
    <hyperlink ref="A41:B42" location="'15.12'!Print_Area" display="'15.12'!Print_Area" xr:uid="{988652C1-5C74-4727-8267-72AF2DCAF3A3}"/>
    <hyperlink ref="A44:B45" location="'15.13'!Print_Area" display="'15.13'!Print_Area" xr:uid="{B04D0186-6233-44BD-A79A-A10BCDDE89ED}"/>
    <hyperlink ref="A47:B48" location="'15.14'!Print_Area" display="'15.14'!Print_Area" xr:uid="{D1E0465A-0CC2-4CFC-8AAD-39A10AD1648D}"/>
    <hyperlink ref="A50:B51" location="'15.15'!Print_Area" display="'15.15'!Print_Area" xr:uid="{3B76E070-8C37-4055-8126-FDB8CF4C2F62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EZ534"/>
  <sheetViews>
    <sheetView zoomScale="85" zoomScaleNormal="85" zoomScaleSheetLayoutView="85" workbookViewId="0">
      <pane xSplit="1" ySplit="7" topLeftCell="B17" activePane="bottomRight" state="frozen"/>
      <selection activeCell="E13" sqref="E13"/>
      <selection pane="topRight" activeCell="E13" sqref="E13"/>
      <selection pane="bottomLeft" activeCell="E13" sqref="E13"/>
      <selection pane="bottomRight" activeCell="A9" sqref="A9:G485"/>
    </sheetView>
  </sheetViews>
  <sheetFormatPr defaultColWidth="9.140625" defaultRowHeight="15" x14ac:dyDescent="0.2"/>
  <cols>
    <col min="1" max="1" width="30.140625" style="20" customWidth="1"/>
    <col min="2" max="2" width="10.7109375" style="22" customWidth="1"/>
    <col min="3" max="4" width="10.7109375" style="24" customWidth="1"/>
    <col min="5" max="5" width="22.85546875" style="22" customWidth="1"/>
    <col min="6" max="6" width="21.5703125" style="22" customWidth="1"/>
    <col min="7" max="7" width="13.7109375" style="26" customWidth="1"/>
    <col min="8" max="16384" width="9.140625" style="20"/>
  </cols>
  <sheetData>
    <row r="2" spans="1:7" x14ac:dyDescent="0.25">
      <c r="A2" s="19" t="s">
        <v>2040</v>
      </c>
    </row>
    <row r="3" spans="1:7" x14ac:dyDescent="0.25">
      <c r="A3" s="19" t="s">
        <v>2014</v>
      </c>
    </row>
    <row r="4" spans="1:7" ht="14.25" x14ac:dyDescent="0.2">
      <c r="A4" s="21" t="s">
        <v>22</v>
      </c>
    </row>
    <row r="6" spans="1:7" ht="20.100000000000001" customHeight="1" x14ac:dyDescent="0.2">
      <c r="A6" s="281" t="s">
        <v>48</v>
      </c>
      <c r="B6" s="281" t="s">
        <v>18</v>
      </c>
      <c r="C6" s="282" t="s">
        <v>55</v>
      </c>
      <c r="D6" s="282" t="s">
        <v>57</v>
      </c>
      <c r="E6" s="281" t="s">
        <v>7</v>
      </c>
      <c r="F6" s="281"/>
      <c r="G6" s="285" t="s">
        <v>19</v>
      </c>
    </row>
    <row r="7" spans="1:7" ht="32.1" customHeight="1" x14ac:dyDescent="0.2">
      <c r="A7" s="281"/>
      <c r="B7" s="281"/>
      <c r="C7" s="282"/>
      <c r="D7" s="282"/>
      <c r="E7" s="283" t="s">
        <v>71</v>
      </c>
      <c r="F7" s="284" t="s">
        <v>72</v>
      </c>
      <c r="G7" s="285"/>
    </row>
    <row r="8" spans="1:7" x14ac:dyDescent="0.25">
      <c r="A8" s="19"/>
    </row>
    <row r="9" spans="1:7" x14ac:dyDescent="0.25">
      <c r="A9" s="286" t="s">
        <v>105</v>
      </c>
      <c r="B9" s="287"/>
      <c r="C9" s="288"/>
      <c r="D9" s="288"/>
      <c r="E9" s="287"/>
      <c r="F9" s="287"/>
      <c r="G9" s="287"/>
    </row>
    <row r="10" spans="1:7" x14ac:dyDescent="0.25">
      <c r="A10" s="19"/>
      <c r="E10" s="23"/>
    </row>
    <row r="11" spans="1:7" x14ac:dyDescent="0.25">
      <c r="A11" s="19" t="s">
        <v>75</v>
      </c>
      <c r="B11" s="20"/>
      <c r="C11" s="75"/>
      <c r="D11" s="20"/>
      <c r="F11" s="131"/>
      <c r="G11" s="20"/>
    </row>
    <row r="12" spans="1:7" ht="14.25" x14ac:dyDescent="0.2">
      <c r="A12" s="29" t="s">
        <v>372</v>
      </c>
      <c r="B12" s="22">
        <v>1</v>
      </c>
      <c r="C12" s="74">
        <v>235</v>
      </c>
      <c r="D12" s="24">
        <v>84</v>
      </c>
      <c r="E12" s="70" t="s">
        <v>59</v>
      </c>
      <c r="F12" s="31">
        <v>360000</v>
      </c>
      <c r="G12" s="26" t="s">
        <v>60</v>
      </c>
    </row>
    <row r="13" spans="1:7" ht="14.25" x14ac:dyDescent="0.2">
      <c r="A13" s="29" t="s">
        <v>373</v>
      </c>
      <c r="B13" s="22">
        <v>1</v>
      </c>
      <c r="C13" s="23">
        <v>210</v>
      </c>
      <c r="D13" s="23">
        <v>72</v>
      </c>
      <c r="E13" s="70" t="s">
        <v>59</v>
      </c>
      <c r="F13" s="31">
        <v>300000</v>
      </c>
      <c r="G13" s="26" t="s">
        <v>60</v>
      </c>
    </row>
    <row r="14" spans="1:7" ht="14.25" x14ac:dyDescent="0.2">
      <c r="A14" s="29" t="s">
        <v>435</v>
      </c>
      <c r="B14" s="22">
        <v>1</v>
      </c>
      <c r="C14" s="23">
        <v>149</v>
      </c>
      <c r="D14" s="23">
        <v>56</v>
      </c>
      <c r="E14" s="70" t="s">
        <v>59</v>
      </c>
      <c r="F14" s="31">
        <v>200000</v>
      </c>
      <c r="G14" s="26" t="s">
        <v>60</v>
      </c>
    </row>
    <row r="15" spans="1:7" x14ac:dyDescent="0.25">
      <c r="A15" s="19"/>
    </row>
    <row r="16" spans="1:7" x14ac:dyDescent="0.25">
      <c r="A16" s="19" t="s">
        <v>74</v>
      </c>
    </row>
    <row r="17" spans="1:7" ht="14.25" x14ac:dyDescent="0.2">
      <c r="A17" s="29" t="s">
        <v>351</v>
      </c>
      <c r="B17" s="73">
        <v>1</v>
      </c>
      <c r="C17" s="74">
        <v>148</v>
      </c>
      <c r="D17" s="74">
        <v>78</v>
      </c>
      <c r="E17" s="31">
        <v>275000</v>
      </c>
      <c r="F17" s="31">
        <v>270000</v>
      </c>
      <c r="G17" s="71" t="s">
        <v>1</v>
      </c>
    </row>
    <row r="18" spans="1:7" ht="14.25" x14ac:dyDescent="0.2">
      <c r="A18" s="29" t="s">
        <v>384</v>
      </c>
      <c r="B18" s="73">
        <v>1</v>
      </c>
      <c r="C18" s="74">
        <v>196</v>
      </c>
      <c r="D18" s="74">
        <v>86</v>
      </c>
      <c r="E18" s="31" t="s">
        <v>59</v>
      </c>
      <c r="F18" s="31">
        <v>258000</v>
      </c>
      <c r="G18" s="71" t="s">
        <v>60</v>
      </c>
    </row>
    <row r="19" spans="1:7" ht="14.25" x14ac:dyDescent="0.2">
      <c r="A19" s="29" t="s">
        <v>393</v>
      </c>
      <c r="B19" s="73">
        <v>1</v>
      </c>
      <c r="C19" s="74">
        <v>203</v>
      </c>
      <c r="D19" s="74">
        <v>85</v>
      </c>
      <c r="E19" s="31" t="s">
        <v>59</v>
      </c>
      <c r="F19" s="31">
        <v>340000</v>
      </c>
      <c r="G19" s="71" t="s">
        <v>60</v>
      </c>
    </row>
    <row r="20" spans="1:7" ht="14.25" x14ac:dyDescent="0.2">
      <c r="A20" s="29" t="s">
        <v>401</v>
      </c>
      <c r="B20" s="73">
        <v>2</v>
      </c>
      <c r="C20" s="74">
        <v>148</v>
      </c>
      <c r="D20" s="74">
        <v>85</v>
      </c>
      <c r="E20" s="31" t="s">
        <v>59</v>
      </c>
      <c r="F20" s="31" t="s">
        <v>402</v>
      </c>
      <c r="G20" s="71" t="s">
        <v>60</v>
      </c>
    </row>
    <row r="21" spans="1:7" ht="14.25" x14ac:dyDescent="0.2">
      <c r="A21" s="29" t="s">
        <v>436</v>
      </c>
      <c r="B21" s="73">
        <v>1</v>
      </c>
      <c r="C21" s="74">
        <v>188</v>
      </c>
      <c r="D21" s="74">
        <v>80</v>
      </c>
      <c r="E21" s="31" t="s">
        <v>59</v>
      </c>
      <c r="F21" s="31">
        <v>280000</v>
      </c>
      <c r="G21" s="71" t="s">
        <v>60</v>
      </c>
    </row>
    <row r="22" spans="1:7" x14ac:dyDescent="0.25">
      <c r="A22" s="19"/>
    </row>
    <row r="23" spans="1:7" x14ac:dyDescent="0.25">
      <c r="A23" s="19" t="s">
        <v>79</v>
      </c>
      <c r="E23" s="23"/>
    </row>
    <row r="24" spans="1:7" ht="14.25" x14ac:dyDescent="0.2">
      <c r="A24" s="29" t="s">
        <v>371</v>
      </c>
      <c r="B24" s="22">
        <v>1</v>
      </c>
      <c r="C24" s="24">
        <v>188</v>
      </c>
      <c r="D24" s="24">
        <v>89</v>
      </c>
      <c r="E24" s="70" t="s">
        <v>59</v>
      </c>
      <c r="F24" s="31">
        <v>520000</v>
      </c>
      <c r="G24" s="26" t="s">
        <v>60</v>
      </c>
    </row>
    <row r="25" spans="1:7" ht="14.25" x14ac:dyDescent="0.2">
      <c r="A25" s="29" t="s">
        <v>377</v>
      </c>
      <c r="B25" s="73">
        <v>1</v>
      </c>
      <c r="C25" s="74">
        <v>158</v>
      </c>
      <c r="D25" s="74">
        <v>64</v>
      </c>
      <c r="E25" s="31">
        <v>380000</v>
      </c>
      <c r="F25" s="31">
        <v>410000</v>
      </c>
      <c r="G25" s="71">
        <f>((F25-E25)/E25)*100</f>
        <v>7.8947368421052628</v>
      </c>
    </row>
    <row r="26" spans="1:7" ht="14.25" x14ac:dyDescent="0.2">
      <c r="A26" s="29" t="s">
        <v>421</v>
      </c>
      <c r="B26" s="22">
        <v>1</v>
      </c>
      <c r="C26" s="24">
        <v>223</v>
      </c>
      <c r="D26" s="24">
        <v>91</v>
      </c>
      <c r="E26" s="70" t="s">
        <v>59</v>
      </c>
      <c r="F26" s="31">
        <v>440000</v>
      </c>
      <c r="G26" s="26" t="s">
        <v>60</v>
      </c>
    </row>
    <row r="27" spans="1:7" x14ac:dyDescent="0.25">
      <c r="A27" s="19"/>
    </row>
    <row r="28" spans="1:7" x14ac:dyDescent="0.25">
      <c r="A28" s="85" t="s">
        <v>194</v>
      </c>
    </row>
    <row r="29" spans="1:7" ht="14.25" x14ac:dyDescent="0.2">
      <c r="A29" s="29" t="s">
        <v>269</v>
      </c>
      <c r="B29" s="22">
        <v>1</v>
      </c>
      <c r="C29" s="24">
        <v>326</v>
      </c>
      <c r="D29" s="24">
        <v>83</v>
      </c>
      <c r="E29" s="70" t="s">
        <v>59</v>
      </c>
      <c r="F29" s="31">
        <v>350000</v>
      </c>
      <c r="G29" s="26" t="s">
        <v>60</v>
      </c>
    </row>
    <row r="30" spans="1:7" x14ac:dyDescent="0.25">
      <c r="A30" s="19"/>
      <c r="E30" s="23"/>
    </row>
    <row r="31" spans="1:7" x14ac:dyDescent="0.25">
      <c r="A31" s="85" t="s">
        <v>76</v>
      </c>
    </row>
    <row r="32" spans="1:7" ht="14.25" x14ac:dyDescent="0.2">
      <c r="A32" s="29" t="s">
        <v>394</v>
      </c>
      <c r="B32" s="73">
        <v>1</v>
      </c>
      <c r="C32" s="74">
        <v>153</v>
      </c>
      <c r="D32" s="74">
        <v>60</v>
      </c>
      <c r="E32" s="70" t="s">
        <v>395</v>
      </c>
      <c r="F32" s="31">
        <v>200000</v>
      </c>
      <c r="G32" s="71">
        <f>((F32-210000)/210000)*100</f>
        <v>-4.7619047619047619</v>
      </c>
    </row>
    <row r="33" spans="1:7" ht="14.25" x14ac:dyDescent="0.2">
      <c r="A33" s="29" t="s">
        <v>408</v>
      </c>
      <c r="B33" s="22">
        <v>1</v>
      </c>
      <c r="C33" s="24">
        <v>208</v>
      </c>
      <c r="D33" s="24">
        <v>79</v>
      </c>
      <c r="E33" s="70" t="s">
        <v>59</v>
      </c>
      <c r="F33" s="31">
        <v>260000</v>
      </c>
      <c r="G33" s="26" t="s">
        <v>60</v>
      </c>
    </row>
    <row r="35" spans="1:7" x14ac:dyDescent="0.25">
      <c r="A35" s="19" t="s">
        <v>1515</v>
      </c>
    </row>
    <row r="36" spans="1:7" s="65" customFormat="1" ht="14.25" x14ac:dyDescent="0.2">
      <c r="A36" s="65" t="s">
        <v>1516</v>
      </c>
      <c r="B36" s="73">
        <v>1</v>
      </c>
      <c r="C36" s="74">
        <v>150</v>
      </c>
      <c r="D36" s="74">
        <v>63</v>
      </c>
      <c r="E36" s="160" t="s">
        <v>1517</v>
      </c>
      <c r="F36" s="160">
        <v>170000</v>
      </c>
      <c r="G36" s="161">
        <v>-5.6</v>
      </c>
    </row>
    <row r="37" spans="1:7" s="65" customFormat="1" ht="14.25" x14ac:dyDescent="0.2">
      <c r="B37" s="73"/>
      <c r="C37" s="74"/>
      <c r="D37" s="74"/>
      <c r="E37" s="160"/>
      <c r="F37" s="160"/>
      <c r="G37" s="161"/>
    </row>
    <row r="38" spans="1:7" x14ac:dyDescent="0.25">
      <c r="A38" s="19" t="s">
        <v>130</v>
      </c>
    </row>
    <row r="39" spans="1:7" ht="14.25" x14ac:dyDescent="0.2">
      <c r="A39" s="29" t="s">
        <v>354</v>
      </c>
      <c r="B39" s="73">
        <v>2</v>
      </c>
      <c r="C39" s="74">
        <v>144</v>
      </c>
      <c r="D39" s="74">
        <v>74</v>
      </c>
      <c r="E39" s="31">
        <v>238000</v>
      </c>
      <c r="F39" s="31" t="s">
        <v>355</v>
      </c>
      <c r="G39" s="71" t="s">
        <v>1</v>
      </c>
    </row>
    <row r="40" spans="1:7" ht="14.25" x14ac:dyDescent="0.2">
      <c r="A40" s="29" t="s">
        <v>359</v>
      </c>
      <c r="B40" s="22">
        <v>1</v>
      </c>
      <c r="C40" s="24">
        <v>211</v>
      </c>
      <c r="D40" s="24">
        <v>79</v>
      </c>
      <c r="E40" s="70" t="s">
        <v>59</v>
      </c>
      <c r="F40" s="31">
        <v>300000</v>
      </c>
      <c r="G40" s="26" t="s">
        <v>60</v>
      </c>
    </row>
    <row r="41" spans="1:7" ht="14.25" x14ac:dyDescent="0.2">
      <c r="A41" s="29" t="s">
        <v>381</v>
      </c>
      <c r="B41" s="22">
        <v>1</v>
      </c>
      <c r="C41" s="24">
        <v>167</v>
      </c>
      <c r="D41" s="24">
        <v>121</v>
      </c>
      <c r="E41" s="70" t="s">
        <v>59</v>
      </c>
      <c r="F41" s="31">
        <v>315000</v>
      </c>
      <c r="G41" s="26" t="s">
        <v>60</v>
      </c>
    </row>
    <row r="42" spans="1:7" ht="14.25" x14ac:dyDescent="0.2">
      <c r="A42" s="29" t="s">
        <v>434</v>
      </c>
      <c r="B42" s="22">
        <v>1</v>
      </c>
      <c r="C42" s="24">
        <v>165</v>
      </c>
      <c r="D42" s="24">
        <v>79</v>
      </c>
      <c r="E42" s="70" t="s">
        <v>59</v>
      </c>
      <c r="F42" s="31">
        <v>260000</v>
      </c>
      <c r="G42" s="26" t="s">
        <v>60</v>
      </c>
    </row>
    <row r="44" spans="1:7" x14ac:dyDescent="0.25">
      <c r="A44" s="85" t="s">
        <v>87</v>
      </c>
    </row>
    <row r="45" spans="1:7" ht="14.25" x14ac:dyDescent="0.2">
      <c r="A45" s="29" t="s">
        <v>409</v>
      </c>
      <c r="B45" s="22">
        <v>1</v>
      </c>
      <c r="C45" s="24">
        <v>214</v>
      </c>
      <c r="D45" s="24">
        <v>92</v>
      </c>
      <c r="E45" s="70" t="s">
        <v>59</v>
      </c>
      <c r="F45" s="31">
        <v>500000</v>
      </c>
      <c r="G45" s="26" t="s">
        <v>60</v>
      </c>
    </row>
    <row r="47" spans="1:7" x14ac:dyDescent="0.25">
      <c r="A47" s="19" t="s">
        <v>110</v>
      </c>
    </row>
    <row r="48" spans="1:7" ht="14.25" x14ac:dyDescent="0.2">
      <c r="A48" s="29" t="s">
        <v>411</v>
      </c>
      <c r="B48" s="73">
        <v>1</v>
      </c>
      <c r="C48" s="74">
        <v>167</v>
      </c>
      <c r="D48" s="74">
        <v>67</v>
      </c>
      <c r="E48" s="70">
        <v>415000</v>
      </c>
      <c r="F48" s="31">
        <v>440000</v>
      </c>
      <c r="G48" s="71">
        <f>((F48-E48)/E48)*100</f>
        <v>6.024096385542169</v>
      </c>
    </row>
    <row r="50" spans="1:7" x14ac:dyDescent="0.25">
      <c r="A50" s="19" t="s">
        <v>81</v>
      </c>
    </row>
    <row r="51" spans="1:7" ht="14.25" x14ac:dyDescent="0.2">
      <c r="A51" s="29" t="s">
        <v>426</v>
      </c>
      <c r="B51" s="73">
        <v>1</v>
      </c>
      <c r="C51" s="74">
        <v>149</v>
      </c>
      <c r="D51" s="74">
        <v>75</v>
      </c>
      <c r="E51" s="70" t="s">
        <v>427</v>
      </c>
      <c r="F51" s="31">
        <v>260000</v>
      </c>
      <c r="G51" s="71">
        <f>((F51-248333)/248333)*100</f>
        <v>4.6981271115800149</v>
      </c>
    </row>
    <row r="53" spans="1:7" x14ac:dyDescent="0.25">
      <c r="A53" s="19" t="s">
        <v>1622</v>
      </c>
      <c r="B53" s="28"/>
      <c r="C53" s="184"/>
      <c r="D53" s="184"/>
      <c r="E53" s="28"/>
      <c r="F53" s="28"/>
      <c r="G53" s="185"/>
    </row>
    <row r="54" spans="1:7" s="65" customFormat="1" ht="14.25" x14ac:dyDescent="0.2">
      <c r="A54" s="29" t="s">
        <v>1623</v>
      </c>
      <c r="B54" s="30">
        <v>3</v>
      </c>
      <c r="C54" s="186">
        <v>138</v>
      </c>
      <c r="D54" s="186">
        <v>88.3</v>
      </c>
      <c r="E54" s="73" t="s">
        <v>1624</v>
      </c>
      <c r="F54" s="31" t="s">
        <v>1625</v>
      </c>
      <c r="G54" s="73" t="s">
        <v>1</v>
      </c>
    </row>
    <row r="55" spans="1:7" s="73" customFormat="1" ht="14.25" x14ac:dyDescent="0.2">
      <c r="A55" s="29" t="s">
        <v>809</v>
      </c>
      <c r="B55" s="30">
        <v>1</v>
      </c>
      <c r="C55" s="186">
        <v>120</v>
      </c>
      <c r="D55" s="186">
        <v>103.4</v>
      </c>
      <c r="E55" s="70" t="s">
        <v>59</v>
      </c>
      <c r="F55" s="31">
        <v>290000</v>
      </c>
      <c r="G55" s="32" t="s">
        <v>60</v>
      </c>
    </row>
    <row r="56" spans="1:7" s="65" customFormat="1" ht="14.25" x14ac:dyDescent="0.2">
      <c r="A56" s="29" t="s">
        <v>1626</v>
      </c>
      <c r="B56" s="30">
        <v>1</v>
      </c>
      <c r="C56" s="186">
        <v>269.39999999999998</v>
      </c>
      <c r="D56" s="186">
        <v>116</v>
      </c>
      <c r="E56" s="73" t="s">
        <v>59</v>
      </c>
      <c r="F56" s="31">
        <v>270000</v>
      </c>
      <c r="G56" s="32" t="s">
        <v>60</v>
      </c>
    </row>
    <row r="57" spans="1:7" s="139" customFormat="1" ht="14.25" x14ac:dyDescent="0.2">
      <c r="A57" s="187" t="s">
        <v>1627</v>
      </c>
      <c r="B57" s="188">
        <v>2</v>
      </c>
      <c r="C57" s="189">
        <v>175</v>
      </c>
      <c r="D57" s="189">
        <v>61.97</v>
      </c>
      <c r="E57" s="129" t="s">
        <v>59</v>
      </c>
      <c r="F57" s="190" t="s">
        <v>1628</v>
      </c>
      <c r="G57" s="191" t="s">
        <v>60</v>
      </c>
    </row>
    <row r="58" spans="1:7" s="139" customFormat="1" ht="14.25" x14ac:dyDescent="0.2">
      <c r="A58" s="187" t="s">
        <v>1629</v>
      </c>
      <c r="B58" s="188">
        <v>1</v>
      </c>
      <c r="C58" s="189">
        <v>295</v>
      </c>
      <c r="D58" s="189">
        <v>81</v>
      </c>
      <c r="E58" s="129" t="s">
        <v>59</v>
      </c>
      <c r="F58" s="190">
        <v>290000</v>
      </c>
      <c r="G58" s="191" t="s">
        <v>60</v>
      </c>
    </row>
    <row r="59" spans="1:7" s="127" customFormat="1" ht="14.25" x14ac:dyDescent="0.2">
      <c r="A59" s="187" t="s">
        <v>1630</v>
      </c>
      <c r="B59" s="188">
        <v>1</v>
      </c>
      <c r="C59" s="189">
        <v>180</v>
      </c>
      <c r="D59" s="189">
        <v>85.29</v>
      </c>
      <c r="E59" s="130" t="s">
        <v>59</v>
      </c>
      <c r="F59" s="190">
        <v>208000</v>
      </c>
      <c r="G59" s="191" t="s">
        <v>60</v>
      </c>
    </row>
    <row r="60" spans="1:7" s="139" customFormat="1" ht="14.25" x14ac:dyDescent="0.2">
      <c r="A60" s="187" t="s">
        <v>1631</v>
      </c>
      <c r="B60" s="188">
        <v>2</v>
      </c>
      <c r="C60" s="189">
        <v>192</v>
      </c>
      <c r="D60" s="189">
        <v>128</v>
      </c>
      <c r="E60" s="129" t="s">
        <v>59</v>
      </c>
      <c r="F60" s="190" t="s">
        <v>1632</v>
      </c>
      <c r="G60" s="191" t="s">
        <v>60</v>
      </c>
    </row>
    <row r="61" spans="1:7" s="65" customFormat="1" ht="14.25" x14ac:dyDescent="0.2">
      <c r="A61" s="29"/>
      <c r="B61" s="30"/>
      <c r="C61" s="186"/>
      <c r="D61" s="186"/>
      <c r="E61" s="73"/>
      <c r="F61" s="31"/>
      <c r="G61" s="32"/>
    </row>
    <row r="62" spans="1:7" x14ac:dyDescent="0.25">
      <c r="A62" s="19" t="s">
        <v>1518</v>
      </c>
    </row>
    <row r="63" spans="1:7" ht="14.25" x14ac:dyDescent="0.2">
      <c r="A63" s="20" t="s">
        <v>1519</v>
      </c>
      <c r="B63" s="22">
        <v>1</v>
      </c>
      <c r="C63" s="24">
        <v>184</v>
      </c>
      <c r="D63" s="24">
        <v>74</v>
      </c>
      <c r="E63" s="22" t="s">
        <v>59</v>
      </c>
      <c r="F63" s="23">
        <v>250000</v>
      </c>
      <c r="G63" s="26" t="s">
        <v>60</v>
      </c>
    </row>
    <row r="64" spans="1:7" ht="14.25" x14ac:dyDescent="0.2">
      <c r="A64" s="20" t="s">
        <v>1520</v>
      </c>
      <c r="B64" s="22">
        <v>1</v>
      </c>
      <c r="C64" s="24">
        <v>149</v>
      </c>
      <c r="D64" s="24">
        <v>56</v>
      </c>
      <c r="E64" s="22" t="s">
        <v>59</v>
      </c>
      <c r="F64" s="23">
        <v>148000</v>
      </c>
      <c r="G64" s="26" t="s">
        <v>60</v>
      </c>
    </row>
    <row r="65" spans="1:7" ht="14.25" x14ac:dyDescent="0.2">
      <c r="A65" s="20" t="s">
        <v>1521</v>
      </c>
      <c r="B65" s="22">
        <v>2</v>
      </c>
      <c r="C65" s="24">
        <v>147</v>
      </c>
      <c r="D65" s="24">
        <v>70</v>
      </c>
      <c r="E65" s="22" t="s">
        <v>1522</v>
      </c>
      <c r="F65" s="22" t="s">
        <v>1523</v>
      </c>
      <c r="G65" s="22" t="s">
        <v>1</v>
      </c>
    </row>
    <row r="66" spans="1:7" ht="14.25" x14ac:dyDescent="0.2">
      <c r="A66" s="20" t="s">
        <v>1524</v>
      </c>
      <c r="B66" s="22">
        <v>1</v>
      </c>
      <c r="C66" s="24">
        <v>215</v>
      </c>
      <c r="D66" s="24">
        <v>91</v>
      </c>
      <c r="E66" s="23">
        <v>375000</v>
      </c>
      <c r="F66" s="23">
        <v>380000</v>
      </c>
      <c r="G66" s="22" t="s">
        <v>1</v>
      </c>
    </row>
    <row r="67" spans="1:7" ht="14.25" x14ac:dyDescent="0.2">
      <c r="A67" s="20" t="s">
        <v>1525</v>
      </c>
      <c r="B67" s="22">
        <v>1</v>
      </c>
      <c r="C67" s="24">
        <v>119</v>
      </c>
      <c r="D67" s="24">
        <v>57</v>
      </c>
      <c r="E67" s="22" t="s">
        <v>59</v>
      </c>
      <c r="F67" s="23">
        <v>197000</v>
      </c>
      <c r="G67" s="26" t="s">
        <v>60</v>
      </c>
    </row>
    <row r="68" spans="1:7" ht="14.25" x14ac:dyDescent="0.2">
      <c r="A68" s="20" t="s">
        <v>1526</v>
      </c>
      <c r="B68" s="22">
        <v>2</v>
      </c>
      <c r="C68" s="24">
        <v>248</v>
      </c>
      <c r="D68" s="24">
        <v>102</v>
      </c>
      <c r="E68" s="23">
        <v>500000</v>
      </c>
      <c r="F68" s="23" t="s">
        <v>1527</v>
      </c>
      <c r="G68" s="26">
        <v>5</v>
      </c>
    </row>
    <row r="69" spans="1:7" ht="14.25" x14ac:dyDescent="0.2">
      <c r="A69" s="20" t="s">
        <v>1528</v>
      </c>
      <c r="B69" s="22">
        <v>4</v>
      </c>
      <c r="C69" s="24">
        <v>144</v>
      </c>
      <c r="D69" s="24">
        <v>83</v>
      </c>
      <c r="E69" s="22" t="s">
        <v>1529</v>
      </c>
      <c r="F69" s="22" t="s">
        <v>1530</v>
      </c>
      <c r="G69" s="26">
        <v>5.9</v>
      </c>
    </row>
    <row r="70" spans="1:7" ht="14.25" x14ac:dyDescent="0.2">
      <c r="A70" s="20" t="s">
        <v>1531</v>
      </c>
      <c r="B70" s="22">
        <v>1</v>
      </c>
      <c r="C70" s="24">
        <v>155</v>
      </c>
      <c r="D70" s="24">
        <v>66</v>
      </c>
      <c r="E70" s="23">
        <v>185000</v>
      </c>
      <c r="F70" s="23">
        <v>200000</v>
      </c>
      <c r="G70" s="26">
        <v>8.1</v>
      </c>
    </row>
    <row r="71" spans="1:7" ht="14.25" x14ac:dyDescent="0.2">
      <c r="A71" s="20" t="s">
        <v>1532</v>
      </c>
      <c r="B71" s="22">
        <v>1</v>
      </c>
      <c r="C71" s="24">
        <v>149</v>
      </c>
      <c r="D71" s="24">
        <v>44</v>
      </c>
      <c r="E71" s="22" t="s">
        <v>59</v>
      </c>
      <c r="F71" s="23">
        <v>220000</v>
      </c>
      <c r="G71" s="26" t="s">
        <v>60</v>
      </c>
    </row>
    <row r="72" spans="1:7" ht="14.25" x14ac:dyDescent="0.2">
      <c r="A72" s="20" t="s">
        <v>1533</v>
      </c>
      <c r="B72" s="22">
        <v>3</v>
      </c>
      <c r="C72" s="24">
        <v>149</v>
      </c>
      <c r="D72" s="24">
        <v>79</v>
      </c>
      <c r="E72" s="23">
        <v>365000</v>
      </c>
      <c r="F72" s="22" t="s">
        <v>1534</v>
      </c>
      <c r="G72" s="22" t="s">
        <v>1</v>
      </c>
    </row>
    <row r="74" spans="1:7" s="65" customFormat="1" x14ac:dyDescent="0.2">
      <c r="A74" s="41" t="s">
        <v>1633</v>
      </c>
      <c r="B74" s="28"/>
      <c r="C74" s="184"/>
      <c r="D74" s="184"/>
      <c r="E74" s="28"/>
      <c r="F74" s="28"/>
      <c r="G74" s="185"/>
    </row>
    <row r="75" spans="1:7" s="65" customFormat="1" ht="14.25" x14ac:dyDescent="0.2">
      <c r="A75" s="65" t="s">
        <v>1634</v>
      </c>
      <c r="B75" s="30">
        <v>2</v>
      </c>
      <c r="C75" s="186">
        <v>170</v>
      </c>
      <c r="D75" s="186">
        <v>76.44</v>
      </c>
      <c r="E75" s="70">
        <v>260000</v>
      </c>
      <c r="F75" s="31" t="s">
        <v>1635</v>
      </c>
      <c r="G75" s="32">
        <f>SUM(277500-E75)/E75*100</f>
        <v>6.7307692307692308</v>
      </c>
    </row>
    <row r="76" spans="1:7" s="65" customFormat="1" ht="14.25" x14ac:dyDescent="0.2">
      <c r="B76" s="30"/>
      <c r="C76" s="186"/>
      <c r="D76" s="186"/>
      <c r="E76" s="70"/>
      <c r="F76" s="31"/>
      <c r="G76" s="32"/>
    </row>
    <row r="77" spans="1:7" x14ac:dyDescent="0.25">
      <c r="A77" s="19" t="s">
        <v>78</v>
      </c>
    </row>
    <row r="78" spans="1:7" ht="14.25" x14ac:dyDescent="0.2">
      <c r="A78" s="29" t="s">
        <v>356</v>
      </c>
      <c r="B78" s="22">
        <v>1</v>
      </c>
      <c r="C78" s="24">
        <v>128</v>
      </c>
      <c r="D78" s="24">
        <v>74</v>
      </c>
      <c r="E78" s="70" t="s">
        <v>59</v>
      </c>
      <c r="F78" s="31">
        <v>340000</v>
      </c>
      <c r="G78" s="26" t="s">
        <v>60</v>
      </c>
    </row>
    <row r="79" spans="1:7" ht="14.25" x14ac:dyDescent="0.2">
      <c r="A79" s="29" t="s">
        <v>378</v>
      </c>
      <c r="B79" s="22">
        <v>1</v>
      </c>
      <c r="C79" s="24">
        <v>204</v>
      </c>
      <c r="D79" s="24">
        <v>79</v>
      </c>
      <c r="E79" s="70" t="s">
        <v>59</v>
      </c>
      <c r="F79" s="31">
        <v>323000</v>
      </c>
      <c r="G79" s="26" t="s">
        <v>60</v>
      </c>
    </row>
    <row r="80" spans="1:7" ht="14.25" x14ac:dyDescent="0.2">
      <c r="A80" s="29" t="s">
        <v>382</v>
      </c>
      <c r="B80" s="22">
        <v>1</v>
      </c>
      <c r="C80" s="24">
        <v>175</v>
      </c>
      <c r="D80" s="24">
        <v>81</v>
      </c>
      <c r="E80" s="70" t="s">
        <v>59</v>
      </c>
      <c r="F80" s="31">
        <v>348000</v>
      </c>
      <c r="G80" s="26" t="s">
        <v>60</v>
      </c>
    </row>
    <row r="81" spans="1:7" ht="14.25" x14ac:dyDescent="0.2">
      <c r="A81" s="29" t="s">
        <v>406</v>
      </c>
      <c r="B81" s="22">
        <v>1</v>
      </c>
      <c r="C81" s="24">
        <v>243</v>
      </c>
      <c r="D81" s="24">
        <v>90</v>
      </c>
      <c r="E81" s="70" t="s">
        <v>59</v>
      </c>
      <c r="F81" s="31">
        <v>370000</v>
      </c>
      <c r="G81" s="26" t="s">
        <v>60</v>
      </c>
    </row>
    <row r="84" spans="1:7" x14ac:dyDescent="0.25">
      <c r="A84" s="286" t="s">
        <v>1505</v>
      </c>
      <c r="B84" s="287"/>
      <c r="C84" s="288"/>
      <c r="D84" s="288"/>
      <c r="E84" s="287"/>
      <c r="F84" s="287"/>
      <c r="G84" s="287"/>
    </row>
    <row r="86" spans="1:7" x14ac:dyDescent="0.25">
      <c r="A86" s="85" t="s">
        <v>74</v>
      </c>
    </row>
    <row r="87" spans="1:7" ht="14.25" x14ac:dyDescent="0.2">
      <c r="A87" s="29" t="s">
        <v>1506</v>
      </c>
      <c r="B87" s="73">
        <v>1</v>
      </c>
      <c r="C87" s="74">
        <v>149</v>
      </c>
      <c r="D87" s="74">
        <v>130</v>
      </c>
      <c r="E87" s="70" t="s">
        <v>59</v>
      </c>
      <c r="F87" s="31">
        <v>270000</v>
      </c>
      <c r="G87" s="71" t="s">
        <v>60</v>
      </c>
    </row>
    <row r="90" spans="1:7" x14ac:dyDescent="0.25">
      <c r="A90" s="286" t="s">
        <v>195</v>
      </c>
      <c r="B90" s="286"/>
      <c r="C90" s="286"/>
      <c r="D90" s="286"/>
      <c r="E90" s="286"/>
      <c r="F90" s="286"/>
      <c r="G90" s="286"/>
    </row>
    <row r="92" spans="1:7" x14ac:dyDescent="0.25">
      <c r="A92" s="85" t="s">
        <v>79</v>
      </c>
    </row>
    <row r="93" spans="1:7" ht="28.5" x14ac:dyDescent="0.2">
      <c r="A93" s="29" t="s">
        <v>326</v>
      </c>
      <c r="B93" s="73">
        <v>1</v>
      </c>
      <c r="C93" s="74">
        <v>68</v>
      </c>
      <c r="D93" s="74">
        <v>61</v>
      </c>
      <c r="E93" s="70" t="s">
        <v>327</v>
      </c>
      <c r="F93" s="31">
        <v>300000</v>
      </c>
      <c r="G93" s="71">
        <f>((F93-282500)/282500)*100</f>
        <v>6.1946902654867255</v>
      </c>
    </row>
    <row r="94" spans="1:7" ht="14.25" x14ac:dyDescent="0.2">
      <c r="A94" s="83"/>
    </row>
    <row r="95" spans="1:7" x14ac:dyDescent="0.25">
      <c r="A95" s="85" t="s">
        <v>130</v>
      </c>
    </row>
    <row r="96" spans="1:7" ht="14.25" x14ac:dyDescent="0.2">
      <c r="A96" s="29" t="s">
        <v>389</v>
      </c>
      <c r="B96" s="73">
        <v>1</v>
      </c>
      <c r="C96" s="74">
        <v>80</v>
      </c>
      <c r="D96" s="74">
        <v>61</v>
      </c>
      <c r="E96" s="31">
        <v>195000</v>
      </c>
      <c r="F96" s="31">
        <v>200000</v>
      </c>
      <c r="G96" s="71">
        <f>((F96-E96)/E96)*100</f>
        <v>2.5641025641025639</v>
      </c>
    </row>
    <row r="99" spans="1:7" x14ac:dyDescent="0.25">
      <c r="A99" s="286" t="s">
        <v>106</v>
      </c>
      <c r="B99" s="287"/>
      <c r="C99" s="288"/>
      <c r="D99" s="288"/>
      <c r="E99" s="287"/>
      <c r="F99" s="287"/>
      <c r="G99" s="287"/>
    </row>
    <row r="101" spans="1:7" x14ac:dyDescent="0.25">
      <c r="A101" s="85" t="s">
        <v>75</v>
      </c>
    </row>
    <row r="102" spans="1:7" ht="14.25" x14ac:dyDescent="0.2">
      <c r="A102" s="29" t="s">
        <v>1492</v>
      </c>
      <c r="B102" s="73">
        <v>1</v>
      </c>
      <c r="C102" s="74">
        <v>115</v>
      </c>
      <c r="D102" s="74">
        <v>85</v>
      </c>
      <c r="E102" s="70" t="s">
        <v>59</v>
      </c>
      <c r="F102" s="31">
        <v>230000</v>
      </c>
      <c r="G102" s="71" t="s">
        <v>60</v>
      </c>
    </row>
    <row r="104" spans="1:7" x14ac:dyDescent="0.25">
      <c r="A104" s="85" t="s">
        <v>74</v>
      </c>
    </row>
    <row r="105" spans="1:7" ht="14.25" x14ac:dyDescent="0.2">
      <c r="A105" s="29" t="s">
        <v>1493</v>
      </c>
      <c r="B105" s="73">
        <v>1</v>
      </c>
      <c r="C105" s="74">
        <v>131</v>
      </c>
      <c r="D105" s="74">
        <v>98</v>
      </c>
      <c r="E105" s="70" t="s">
        <v>59</v>
      </c>
      <c r="F105" s="31">
        <v>320000</v>
      </c>
      <c r="G105" s="71" t="s">
        <v>60</v>
      </c>
    </row>
    <row r="107" spans="1:7" x14ac:dyDescent="0.25">
      <c r="A107" s="85" t="s">
        <v>79</v>
      </c>
    </row>
    <row r="108" spans="1:7" ht="14.25" x14ac:dyDescent="0.2">
      <c r="A108" s="29" t="s">
        <v>271</v>
      </c>
      <c r="B108" s="73">
        <v>2</v>
      </c>
      <c r="C108" s="74">
        <v>190</v>
      </c>
      <c r="D108" s="74">
        <v>110</v>
      </c>
      <c r="E108" s="70" t="s">
        <v>272</v>
      </c>
      <c r="F108" s="31">
        <v>580000</v>
      </c>
      <c r="G108" s="71">
        <f>((F108-635000)/635000)*100</f>
        <v>-8.6614173228346463</v>
      </c>
    </row>
    <row r="109" spans="1:7" ht="14.25" x14ac:dyDescent="0.2">
      <c r="A109" s="29" t="s">
        <v>353</v>
      </c>
      <c r="B109" s="73">
        <v>1</v>
      </c>
      <c r="C109" s="74">
        <v>166</v>
      </c>
      <c r="D109" s="74">
        <v>124</v>
      </c>
      <c r="E109" s="70" t="s">
        <v>59</v>
      </c>
      <c r="F109" s="31">
        <v>578000</v>
      </c>
      <c r="G109" s="71" t="s">
        <v>60</v>
      </c>
    </row>
    <row r="110" spans="1:7" ht="14.25" x14ac:dyDescent="0.2">
      <c r="A110" s="29" t="s">
        <v>361</v>
      </c>
      <c r="B110" s="73">
        <v>1</v>
      </c>
      <c r="C110" s="74">
        <v>190</v>
      </c>
      <c r="D110" s="74">
        <v>102</v>
      </c>
      <c r="E110" s="70" t="s">
        <v>59</v>
      </c>
      <c r="F110" s="31">
        <v>980000</v>
      </c>
      <c r="G110" s="71" t="s">
        <v>60</v>
      </c>
    </row>
    <row r="111" spans="1:7" ht="14.25" x14ac:dyDescent="0.2">
      <c r="A111" s="29" t="s">
        <v>362</v>
      </c>
      <c r="B111" s="73">
        <v>1</v>
      </c>
      <c r="C111" s="74">
        <v>170</v>
      </c>
      <c r="D111" s="74">
        <v>160</v>
      </c>
      <c r="E111" s="31">
        <v>1000000</v>
      </c>
      <c r="F111" s="31">
        <v>930000</v>
      </c>
      <c r="G111" s="71">
        <f>((F111-E111)/E111)*100</f>
        <v>-7.0000000000000009</v>
      </c>
    </row>
    <row r="112" spans="1:7" ht="14.25" x14ac:dyDescent="0.2">
      <c r="A112" s="29" t="s">
        <v>363</v>
      </c>
      <c r="B112" s="73">
        <v>1</v>
      </c>
      <c r="C112" s="74">
        <v>164</v>
      </c>
      <c r="D112" s="74">
        <v>149</v>
      </c>
      <c r="E112" s="70" t="s">
        <v>59</v>
      </c>
      <c r="F112" s="31">
        <v>680000</v>
      </c>
      <c r="G112" s="71" t="s">
        <v>60</v>
      </c>
    </row>
    <row r="113" spans="1:7" ht="14.25" x14ac:dyDescent="0.2">
      <c r="A113" s="29" t="s">
        <v>370</v>
      </c>
      <c r="B113" s="73">
        <v>1</v>
      </c>
      <c r="C113" s="74">
        <v>186</v>
      </c>
      <c r="D113" s="74">
        <v>112</v>
      </c>
      <c r="E113" s="70" t="s">
        <v>59</v>
      </c>
      <c r="F113" s="31">
        <v>480000</v>
      </c>
      <c r="G113" s="71" t="s">
        <v>60</v>
      </c>
    </row>
    <row r="114" spans="1:7" ht="14.25" x14ac:dyDescent="0.2">
      <c r="A114" s="29" t="s">
        <v>379</v>
      </c>
      <c r="B114" s="73">
        <v>1</v>
      </c>
      <c r="C114" s="74">
        <v>125</v>
      </c>
      <c r="D114" s="74">
        <v>93</v>
      </c>
      <c r="E114" s="31">
        <v>500000</v>
      </c>
      <c r="F114" s="31">
        <v>460000</v>
      </c>
      <c r="G114" s="71">
        <f>((F114-E114)/E114)*100</f>
        <v>-8</v>
      </c>
    </row>
    <row r="115" spans="1:7" ht="14.25" x14ac:dyDescent="0.2">
      <c r="A115" s="29"/>
      <c r="B115" s="73">
        <v>2</v>
      </c>
      <c r="C115" s="74">
        <v>178</v>
      </c>
      <c r="D115" s="74">
        <v>136</v>
      </c>
      <c r="E115" s="70" t="s">
        <v>59</v>
      </c>
      <c r="F115" s="31" t="s">
        <v>380</v>
      </c>
      <c r="G115" s="71" t="s">
        <v>60</v>
      </c>
    </row>
    <row r="116" spans="1:7" ht="14.25" x14ac:dyDescent="0.2">
      <c r="A116" s="29" t="s">
        <v>383</v>
      </c>
      <c r="B116" s="73">
        <v>1</v>
      </c>
      <c r="C116" s="74">
        <v>300</v>
      </c>
      <c r="D116" s="74">
        <v>128</v>
      </c>
      <c r="E116" s="70" t="s">
        <v>59</v>
      </c>
      <c r="F116" s="31">
        <v>850000</v>
      </c>
      <c r="G116" s="71" t="s">
        <v>60</v>
      </c>
    </row>
    <row r="117" spans="1:7" ht="14.25" x14ac:dyDescent="0.2">
      <c r="A117" s="29" t="s">
        <v>400</v>
      </c>
      <c r="B117" s="73">
        <v>1</v>
      </c>
      <c r="C117" s="74">
        <v>149</v>
      </c>
      <c r="D117" s="74">
        <v>115</v>
      </c>
      <c r="E117" s="70" t="s">
        <v>59</v>
      </c>
      <c r="F117" s="31">
        <v>600000</v>
      </c>
      <c r="G117" s="71" t="s">
        <v>60</v>
      </c>
    </row>
    <row r="118" spans="1:7" ht="14.25" x14ac:dyDescent="0.2">
      <c r="A118" s="29" t="s">
        <v>441</v>
      </c>
      <c r="B118" s="73">
        <v>1</v>
      </c>
      <c r="C118" s="74">
        <v>164</v>
      </c>
      <c r="D118" s="74">
        <v>102</v>
      </c>
      <c r="E118" s="70" t="s">
        <v>59</v>
      </c>
      <c r="F118" s="31">
        <v>600000</v>
      </c>
      <c r="G118" s="71" t="s">
        <v>60</v>
      </c>
    </row>
    <row r="119" spans="1:7" ht="14.25" x14ac:dyDescent="0.2">
      <c r="A119" s="83"/>
    </row>
    <row r="120" spans="1:7" x14ac:dyDescent="0.25">
      <c r="A120" s="85" t="s">
        <v>194</v>
      </c>
    </row>
    <row r="121" spans="1:7" ht="14.25" x14ac:dyDescent="0.2">
      <c r="A121" s="29" t="s">
        <v>442</v>
      </c>
      <c r="B121" s="73">
        <v>1</v>
      </c>
      <c r="C121" s="74">
        <v>111</v>
      </c>
      <c r="D121" s="74">
        <v>98</v>
      </c>
      <c r="E121" s="70" t="s">
        <v>59</v>
      </c>
      <c r="F121" s="31">
        <v>280000</v>
      </c>
      <c r="G121" s="71" t="s">
        <v>60</v>
      </c>
    </row>
    <row r="123" spans="1:7" x14ac:dyDescent="0.25">
      <c r="A123" s="19" t="s">
        <v>1515</v>
      </c>
    </row>
    <row r="124" spans="1:7" ht="14.25" x14ac:dyDescent="0.2">
      <c r="A124" s="20" t="s">
        <v>1589</v>
      </c>
      <c r="B124" s="22">
        <v>2</v>
      </c>
      <c r="C124" s="24">
        <v>174</v>
      </c>
      <c r="D124" s="24">
        <v>103</v>
      </c>
      <c r="E124" s="23" t="s">
        <v>59</v>
      </c>
      <c r="F124" s="22" t="s">
        <v>1590</v>
      </c>
      <c r="G124" s="26" t="s">
        <v>60</v>
      </c>
    </row>
    <row r="125" spans="1:7" ht="14.25" x14ac:dyDescent="0.2">
      <c r="A125" s="20" t="s">
        <v>1545</v>
      </c>
      <c r="B125" s="22">
        <v>2</v>
      </c>
      <c r="C125" s="24">
        <v>204</v>
      </c>
      <c r="D125" s="24">
        <v>113</v>
      </c>
      <c r="E125" s="23" t="s">
        <v>59</v>
      </c>
      <c r="F125" s="22" t="s">
        <v>1591</v>
      </c>
      <c r="G125" s="26" t="s">
        <v>60</v>
      </c>
    </row>
    <row r="126" spans="1:7" ht="14.25" x14ac:dyDescent="0.2">
      <c r="A126" s="20" t="s">
        <v>1592</v>
      </c>
      <c r="B126" s="22">
        <v>1</v>
      </c>
      <c r="C126" s="24">
        <v>223</v>
      </c>
      <c r="D126" s="24">
        <v>121</v>
      </c>
      <c r="E126" s="22" t="s">
        <v>59</v>
      </c>
      <c r="F126" s="23">
        <v>363000</v>
      </c>
      <c r="G126" s="26" t="s">
        <v>60</v>
      </c>
    </row>
    <row r="127" spans="1:7" ht="14.25" x14ac:dyDescent="0.2">
      <c r="A127" s="20" t="s">
        <v>1593</v>
      </c>
      <c r="B127" s="22">
        <v>1</v>
      </c>
      <c r="C127" s="24">
        <v>179</v>
      </c>
      <c r="D127" s="24">
        <v>100</v>
      </c>
      <c r="E127" s="23">
        <v>370000</v>
      </c>
      <c r="F127" s="23">
        <v>430000</v>
      </c>
      <c r="G127" s="26">
        <v>16.2</v>
      </c>
    </row>
    <row r="128" spans="1:7" ht="14.25" x14ac:dyDescent="0.2">
      <c r="A128" s="20" t="s">
        <v>437</v>
      </c>
      <c r="B128" s="22">
        <v>2</v>
      </c>
      <c r="C128" s="24">
        <v>182</v>
      </c>
      <c r="D128" s="24">
        <v>110</v>
      </c>
      <c r="E128" s="22" t="s">
        <v>59</v>
      </c>
      <c r="F128" s="22" t="s">
        <v>1594</v>
      </c>
      <c r="G128" s="26" t="s">
        <v>60</v>
      </c>
    </row>
    <row r="130" spans="1:7" x14ac:dyDescent="0.25">
      <c r="A130" s="85" t="s">
        <v>130</v>
      </c>
    </row>
    <row r="131" spans="1:7" ht="14.25" x14ac:dyDescent="0.2">
      <c r="A131" s="29" t="s">
        <v>276</v>
      </c>
      <c r="B131" s="73">
        <v>1</v>
      </c>
      <c r="C131" s="74">
        <v>108</v>
      </c>
      <c r="D131" s="74">
        <v>84</v>
      </c>
      <c r="E131" s="70" t="s">
        <v>277</v>
      </c>
      <c r="F131" s="31">
        <v>420000</v>
      </c>
      <c r="G131" s="71">
        <f>((F131-403750)/403750)*100</f>
        <v>4.0247678018575854</v>
      </c>
    </row>
    <row r="132" spans="1:7" ht="14.25" x14ac:dyDescent="0.2">
      <c r="A132" s="29" t="s">
        <v>314</v>
      </c>
      <c r="B132" s="73">
        <v>1</v>
      </c>
      <c r="C132" s="74">
        <v>118</v>
      </c>
      <c r="D132" s="74">
        <v>130</v>
      </c>
      <c r="E132" s="70" t="s">
        <v>315</v>
      </c>
      <c r="F132" s="31">
        <v>475000</v>
      </c>
      <c r="G132" s="71" t="s">
        <v>1</v>
      </c>
    </row>
    <row r="133" spans="1:7" ht="14.25" x14ac:dyDescent="0.2">
      <c r="A133" s="29" t="s">
        <v>369</v>
      </c>
      <c r="B133" s="73">
        <v>1</v>
      </c>
      <c r="C133" s="74">
        <v>113</v>
      </c>
      <c r="D133" s="74">
        <v>103</v>
      </c>
      <c r="E133" s="70" t="s">
        <v>59</v>
      </c>
      <c r="F133" s="31">
        <v>385000</v>
      </c>
      <c r="G133" s="71" t="s">
        <v>60</v>
      </c>
    </row>
    <row r="134" spans="1:7" ht="14.25" x14ac:dyDescent="0.2">
      <c r="A134" s="29" t="s">
        <v>332</v>
      </c>
      <c r="B134" s="73">
        <v>1</v>
      </c>
      <c r="C134" s="74">
        <v>130</v>
      </c>
      <c r="D134" s="74">
        <v>105</v>
      </c>
      <c r="E134" s="70" t="s">
        <v>59</v>
      </c>
      <c r="F134" s="31">
        <v>370000</v>
      </c>
      <c r="G134" s="71" t="s">
        <v>60</v>
      </c>
    </row>
    <row r="136" spans="1:7" x14ac:dyDescent="0.25">
      <c r="A136" s="85" t="s">
        <v>87</v>
      </c>
    </row>
    <row r="137" spans="1:7" ht="14.25" x14ac:dyDescent="0.2">
      <c r="A137" s="29" t="s">
        <v>290</v>
      </c>
      <c r="B137" s="73">
        <v>2</v>
      </c>
      <c r="C137" s="74">
        <v>139</v>
      </c>
      <c r="D137" s="74">
        <v>114</v>
      </c>
      <c r="E137" s="70" t="s">
        <v>291</v>
      </c>
      <c r="F137" s="70" t="s">
        <v>291</v>
      </c>
      <c r="G137" s="71" t="s">
        <v>1</v>
      </c>
    </row>
    <row r="138" spans="1:7" ht="14.25" x14ac:dyDescent="0.2">
      <c r="A138" s="29" t="s">
        <v>297</v>
      </c>
      <c r="B138" s="73">
        <v>2</v>
      </c>
      <c r="C138" s="74">
        <v>105</v>
      </c>
      <c r="D138" s="74">
        <v>112</v>
      </c>
      <c r="E138" s="70" t="s">
        <v>59</v>
      </c>
      <c r="F138" s="70" t="s">
        <v>298</v>
      </c>
      <c r="G138" s="71" t="s">
        <v>60</v>
      </c>
    </row>
    <row r="139" spans="1:7" ht="14.25" x14ac:dyDescent="0.2">
      <c r="A139" s="29" t="s">
        <v>368</v>
      </c>
      <c r="B139" s="73">
        <v>1</v>
      </c>
      <c r="C139" s="74">
        <v>130</v>
      </c>
      <c r="D139" s="74">
        <v>94</v>
      </c>
      <c r="E139" s="70" t="s">
        <v>59</v>
      </c>
      <c r="F139" s="31">
        <v>540000</v>
      </c>
      <c r="G139" s="71" t="s">
        <v>60</v>
      </c>
    </row>
    <row r="140" spans="1:7" ht="14.25" x14ac:dyDescent="0.2">
      <c r="A140" s="29" t="s">
        <v>376</v>
      </c>
      <c r="B140" s="73">
        <v>1</v>
      </c>
      <c r="C140" s="74">
        <v>204</v>
      </c>
      <c r="D140" s="74">
        <v>168</v>
      </c>
      <c r="E140" s="70" t="s">
        <v>59</v>
      </c>
      <c r="F140" s="31">
        <v>730000</v>
      </c>
      <c r="G140" s="71" t="s">
        <v>60</v>
      </c>
    </row>
    <row r="141" spans="1:7" ht="14.25" x14ac:dyDescent="0.2">
      <c r="A141" s="29" t="s">
        <v>416</v>
      </c>
      <c r="B141" s="73">
        <v>1</v>
      </c>
      <c r="C141" s="74">
        <v>263</v>
      </c>
      <c r="D141" s="74">
        <v>105</v>
      </c>
      <c r="E141" s="70" t="s">
        <v>59</v>
      </c>
      <c r="F141" s="31">
        <v>830000</v>
      </c>
      <c r="G141" s="71" t="s">
        <v>60</v>
      </c>
    </row>
    <row r="142" spans="1:7" ht="14.25" x14ac:dyDescent="0.2">
      <c r="A142" s="29" t="s">
        <v>423</v>
      </c>
      <c r="B142" s="73">
        <v>1</v>
      </c>
      <c r="C142" s="74">
        <v>264</v>
      </c>
      <c r="D142" s="74">
        <v>134</v>
      </c>
      <c r="E142" s="70" t="s">
        <v>59</v>
      </c>
      <c r="F142" s="31">
        <v>869000</v>
      </c>
      <c r="G142" s="71" t="s">
        <v>60</v>
      </c>
    </row>
    <row r="143" spans="1:7" ht="14.25" x14ac:dyDescent="0.2">
      <c r="A143" s="29" t="s">
        <v>428</v>
      </c>
      <c r="B143" s="73">
        <v>1</v>
      </c>
      <c r="C143" s="74">
        <v>184</v>
      </c>
      <c r="D143" s="74">
        <v>132</v>
      </c>
      <c r="E143" s="70" t="s">
        <v>59</v>
      </c>
      <c r="F143" s="31">
        <v>580000</v>
      </c>
      <c r="G143" s="71" t="s">
        <v>60</v>
      </c>
    </row>
    <row r="145" spans="1:7" x14ac:dyDescent="0.25">
      <c r="A145" s="85" t="s">
        <v>110</v>
      </c>
    </row>
    <row r="146" spans="1:7" ht="14.25" x14ac:dyDescent="0.2">
      <c r="A146" s="29" t="s">
        <v>185</v>
      </c>
      <c r="B146" s="73">
        <v>1</v>
      </c>
      <c r="C146" s="74">
        <v>72</v>
      </c>
      <c r="D146" s="74">
        <v>62</v>
      </c>
      <c r="E146" s="70" t="s">
        <v>59</v>
      </c>
      <c r="F146" s="31">
        <v>350000</v>
      </c>
      <c r="G146" s="71" t="s">
        <v>60</v>
      </c>
    </row>
    <row r="148" spans="1:7" x14ac:dyDescent="0.25">
      <c r="A148" s="85" t="s">
        <v>81</v>
      </c>
    </row>
    <row r="149" spans="1:7" ht="14.25" x14ac:dyDescent="0.2">
      <c r="A149" s="29" t="s">
        <v>594</v>
      </c>
      <c r="B149" s="73">
        <v>2</v>
      </c>
      <c r="C149" s="74">
        <v>78</v>
      </c>
      <c r="D149" s="74">
        <v>52</v>
      </c>
      <c r="E149" s="70" t="s">
        <v>59</v>
      </c>
      <c r="F149" s="31" t="s">
        <v>440</v>
      </c>
      <c r="G149" s="71" t="s">
        <v>60</v>
      </c>
    </row>
    <row r="151" spans="1:7" x14ac:dyDescent="0.2">
      <c r="A151" s="41" t="s">
        <v>1622</v>
      </c>
      <c r="B151" s="28"/>
      <c r="C151" s="184"/>
      <c r="D151" s="184"/>
      <c r="E151" s="30"/>
      <c r="F151" s="30"/>
      <c r="G151" s="32"/>
    </row>
    <row r="152" spans="1:7" s="127" customFormat="1" ht="14.25" x14ac:dyDescent="0.2">
      <c r="A152" s="187" t="s">
        <v>1636</v>
      </c>
      <c r="B152" s="188">
        <v>1</v>
      </c>
      <c r="C152" s="189">
        <v>113</v>
      </c>
      <c r="D152" s="189">
        <v>130</v>
      </c>
      <c r="E152" s="133">
        <v>350000</v>
      </c>
      <c r="F152" s="133">
        <v>380000</v>
      </c>
      <c r="G152" s="191">
        <f>SUM(F152-E152)/E152*100</f>
        <v>8.5714285714285712</v>
      </c>
    </row>
    <row r="153" spans="1:7" s="139" customFormat="1" ht="14.25" x14ac:dyDescent="0.2">
      <c r="A153" s="187" t="s">
        <v>1637</v>
      </c>
      <c r="B153" s="188">
        <v>3</v>
      </c>
      <c r="C153" s="189">
        <v>172.05</v>
      </c>
      <c r="D153" s="189">
        <v>101.91</v>
      </c>
      <c r="E153" s="129" t="s">
        <v>59</v>
      </c>
      <c r="F153" s="129" t="s">
        <v>1663</v>
      </c>
      <c r="G153" s="191" t="s">
        <v>60</v>
      </c>
    </row>
    <row r="154" spans="1:7" s="127" customFormat="1" ht="14.25" x14ac:dyDescent="0.2">
      <c r="A154" s="187"/>
      <c r="B154" s="188">
        <v>2</v>
      </c>
      <c r="C154" s="189">
        <v>184</v>
      </c>
      <c r="D154" s="189">
        <v>95</v>
      </c>
      <c r="E154" s="133" t="s">
        <v>59</v>
      </c>
      <c r="F154" s="129" t="s">
        <v>1638</v>
      </c>
      <c r="G154" s="191" t="s">
        <v>60</v>
      </c>
    </row>
    <row r="155" spans="1:7" s="127" customFormat="1" ht="14.25" x14ac:dyDescent="0.2">
      <c r="A155" s="187" t="s">
        <v>1639</v>
      </c>
      <c r="B155" s="188">
        <v>1</v>
      </c>
      <c r="C155" s="189">
        <v>163.80000000000001</v>
      </c>
      <c r="D155" s="189">
        <v>133</v>
      </c>
      <c r="E155" s="129" t="s">
        <v>59</v>
      </c>
      <c r="F155" s="133">
        <v>430000</v>
      </c>
      <c r="G155" s="191" t="s">
        <v>60</v>
      </c>
    </row>
    <row r="156" spans="1:7" s="127" customFormat="1" ht="14.25" x14ac:dyDescent="0.2">
      <c r="A156" s="187" t="s">
        <v>1640</v>
      </c>
      <c r="B156" s="188">
        <v>2</v>
      </c>
      <c r="C156" s="189">
        <v>127.9</v>
      </c>
      <c r="D156" s="189">
        <v>141</v>
      </c>
      <c r="E156" s="133">
        <v>430000</v>
      </c>
      <c r="F156" s="133">
        <v>430000</v>
      </c>
      <c r="G156" s="191" t="s">
        <v>1</v>
      </c>
    </row>
    <row r="157" spans="1:7" s="127" customFormat="1" ht="14.25" x14ac:dyDescent="0.2">
      <c r="A157" s="187" t="s">
        <v>1641</v>
      </c>
      <c r="B157" s="188">
        <v>4</v>
      </c>
      <c r="C157" s="189">
        <v>112</v>
      </c>
      <c r="D157" s="189">
        <v>125</v>
      </c>
      <c r="E157" s="133">
        <v>350000</v>
      </c>
      <c r="F157" s="129" t="s">
        <v>1642</v>
      </c>
      <c r="G157" s="191">
        <f>SUM(363750-E157)/E157*100</f>
        <v>3.9285714285714284</v>
      </c>
    </row>
    <row r="158" spans="1:7" s="127" customFormat="1" ht="14.25" x14ac:dyDescent="0.2">
      <c r="A158" s="187" t="s">
        <v>1643</v>
      </c>
      <c r="B158" s="188">
        <v>1</v>
      </c>
      <c r="C158" s="189">
        <v>155</v>
      </c>
      <c r="D158" s="189">
        <v>164</v>
      </c>
      <c r="E158" s="133">
        <v>250000</v>
      </c>
      <c r="F158" s="133">
        <v>235000</v>
      </c>
      <c r="G158" s="191">
        <f>SUM(F158-E158)/E158*100</f>
        <v>-6</v>
      </c>
    </row>
    <row r="159" spans="1:7" s="127" customFormat="1" ht="14.25" x14ac:dyDescent="0.2">
      <c r="A159" s="187" t="s">
        <v>809</v>
      </c>
      <c r="B159" s="129">
        <v>2</v>
      </c>
      <c r="C159" s="189">
        <v>295</v>
      </c>
      <c r="D159" s="129">
        <v>124</v>
      </c>
      <c r="E159" s="129" t="s">
        <v>59</v>
      </c>
      <c r="F159" s="129" t="s">
        <v>397</v>
      </c>
      <c r="G159" s="191" t="s">
        <v>60</v>
      </c>
    </row>
    <row r="160" spans="1:7" s="127" customFormat="1" ht="14.25" x14ac:dyDescent="0.2">
      <c r="A160" s="187" t="s">
        <v>1644</v>
      </c>
      <c r="B160" s="188">
        <v>4</v>
      </c>
      <c r="C160" s="189">
        <v>200.82</v>
      </c>
      <c r="D160" s="189">
        <v>155.87</v>
      </c>
      <c r="E160" s="129" t="s">
        <v>302</v>
      </c>
      <c r="F160" s="129" t="s">
        <v>1645</v>
      </c>
      <c r="G160" s="191">
        <f>SUM(410000-390000)/390000*100</f>
        <v>5.1282051282051277</v>
      </c>
    </row>
    <row r="161" spans="1:7" s="127" customFormat="1" ht="14.25" x14ac:dyDescent="0.2">
      <c r="A161" s="187" t="s">
        <v>496</v>
      </c>
      <c r="B161" s="188">
        <v>1</v>
      </c>
      <c r="C161" s="189">
        <v>128</v>
      </c>
      <c r="D161" s="189">
        <v>165.75</v>
      </c>
      <c r="E161" s="133" t="s">
        <v>59</v>
      </c>
      <c r="F161" s="133">
        <v>350000</v>
      </c>
      <c r="G161" s="191" t="s">
        <v>60</v>
      </c>
    </row>
    <row r="162" spans="1:7" s="127" customFormat="1" ht="14.25" x14ac:dyDescent="0.2">
      <c r="A162" s="187" t="s">
        <v>1646</v>
      </c>
      <c r="B162" s="188">
        <v>1</v>
      </c>
      <c r="C162" s="189">
        <v>100</v>
      </c>
      <c r="D162" s="189">
        <v>129</v>
      </c>
      <c r="E162" s="129" t="s">
        <v>1647</v>
      </c>
      <c r="F162" s="133">
        <v>350000</v>
      </c>
      <c r="G162" s="191">
        <f>SUM(350000-322500)/322500*100</f>
        <v>8.5271317829457356</v>
      </c>
    </row>
    <row r="163" spans="1:7" s="127" customFormat="1" ht="14.25" x14ac:dyDescent="0.2">
      <c r="A163" s="187" t="s">
        <v>1648</v>
      </c>
      <c r="B163" s="188">
        <v>2</v>
      </c>
      <c r="C163" s="189">
        <v>121.5</v>
      </c>
      <c r="D163" s="189">
        <v>125.54</v>
      </c>
      <c r="E163" s="129" t="s">
        <v>59</v>
      </c>
      <c r="F163" s="129" t="s">
        <v>1649</v>
      </c>
      <c r="G163" s="191" t="s">
        <v>60</v>
      </c>
    </row>
    <row r="164" spans="1:7" s="127" customFormat="1" ht="14.25" x14ac:dyDescent="0.2">
      <c r="A164" s="187" t="s">
        <v>1650</v>
      </c>
      <c r="B164" s="188">
        <v>2</v>
      </c>
      <c r="C164" s="189">
        <v>117</v>
      </c>
      <c r="D164" s="189">
        <v>137</v>
      </c>
      <c r="E164" s="129" t="s">
        <v>59</v>
      </c>
      <c r="F164" s="129" t="s">
        <v>1607</v>
      </c>
      <c r="G164" s="191" t="s">
        <v>60</v>
      </c>
    </row>
    <row r="165" spans="1:7" s="127" customFormat="1" ht="14.25" x14ac:dyDescent="0.2">
      <c r="A165" s="187" t="s">
        <v>1651</v>
      </c>
      <c r="B165" s="188">
        <v>4</v>
      </c>
      <c r="C165" s="189">
        <v>195</v>
      </c>
      <c r="D165" s="189">
        <v>127</v>
      </c>
      <c r="E165" s="129" t="s">
        <v>59</v>
      </c>
      <c r="F165" s="129" t="s">
        <v>1652</v>
      </c>
      <c r="G165" s="191" t="s">
        <v>60</v>
      </c>
    </row>
    <row r="166" spans="1:7" s="127" customFormat="1" ht="14.25" x14ac:dyDescent="0.2">
      <c r="A166" s="187" t="s">
        <v>468</v>
      </c>
      <c r="B166" s="188">
        <v>1</v>
      </c>
      <c r="C166" s="189">
        <v>318</v>
      </c>
      <c r="D166" s="189">
        <v>186.79</v>
      </c>
      <c r="E166" s="129" t="s">
        <v>59</v>
      </c>
      <c r="F166" s="133">
        <v>630000</v>
      </c>
      <c r="G166" s="191" t="s">
        <v>60</v>
      </c>
    </row>
    <row r="167" spans="1:7" s="127" customFormat="1" ht="14.25" x14ac:dyDescent="0.2">
      <c r="A167" s="187" t="s">
        <v>1528</v>
      </c>
      <c r="B167" s="188">
        <v>2</v>
      </c>
      <c r="C167" s="189">
        <v>142</v>
      </c>
      <c r="D167" s="189">
        <v>292</v>
      </c>
      <c r="E167" s="133" t="s">
        <v>59</v>
      </c>
      <c r="F167" s="129" t="s">
        <v>1653</v>
      </c>
      <c r="G167" s="191" t="s">
        <v>60</v>
      </c>
    </row>
    <row r="168" spans="1:7" s="127" customFormat="1" ht="14.25" x14ac:dyDescent="0.2">
      <c r="A168" s="187" t="s">
        <v>433</v>
      </c>
      <c r="B168" s="188">
        <v>1</v>
      </c>
      <c r="C168" s="189">
        <v>132</v>
      </c>
      <c r="D168" s="189">
        <v>126</v>
      </c>
      <c r="E168" s="129" t="s">
        <v>59</v>
      </c>
      <c r="F168" s="133">
        <v>390000</v>
      </c>
      <c r="G168" s="191" t="s">
        <v>60</v>
      </c>
    </row>
    <row r="169" spans="1:7" s="127" customFormat="1" ht="14.25" x14ac:dyDescent="0.2">
      <c r="A169" s="187" t="s">
        <v>1654</v>
      </c>
      <c r="B169" s="188">
        <v>1</v>
      </c>
      <c r="C169" s="189">
        <v>170</v>
      </c>
      <c r="D169" s="189">
        <v>157.93</v>
      </c>
      <c r="E169" s="133" t="s">
        <v>59</v>
      </c>
      <c r="F169" s="133">
        <v>435000</v>
      </c>
      <c r="G169" s="191" t="s">
        <v>60</v>
      </c>
    </row>
    <row r="170" spans="1:7" s="127" customFormat="1" ht="14.25" x14ac:dyDescent="0.2">
      <c r="A170" s="139" t="s">
        <v>1655</v>
      </c>
      <c r="B170" s="129">
        <v>2</v>
      </c>
      <c r="C170" s="129">
        <v>162</v>
      </c>
      <c r="D170" s="129">
        <v>174</v>
      </c>
      <c r="E170" s="129" t="s">
        <v>59</v>
      </c>
      <c r="F170" s="129" t="s">
        <v>1656</v>
      </c>
      <c r="G170" s="191" t="s">
        <v>60</v>
      </c>
    </row>
    <row r="171" spans="1:7" s="127" customFormat="1" ht="14.25" x14ac:dyDescent="0.2">
      <c r="A171" s="187" t="s">
        <v>1657</v>
      </c>
      <c r="B171" s="188">
        <v>2</v>
      </c>
      <c r="C171" s="189">
        <v>136</v>
      </c>
      <c r="D171" s="189">
        <v>125</v>
      </c>
      <c r="E171" s="129" t="s">
        <v>59</v>
      </c>
      <c r="F171" s="190" t="s">
        <v>1658</v>
      </c>
      <c r="G171" s="191" t="s">
        <v>60</v>
      </c>
    </row>
    <row r="172" spans="1:7" s="127" customFormat="1" ht="14.25" x14ac:dyDescent="0.2">
      <c r="A172" s="187" t="s">
        <v>1659</v>
      </c>
      <c r="B172" s="188">
        <v>1</v>
      </c>
      <c r="C172" s="189">
        <v>145.94999999999999</v>
      </c>
      <c r="D172" s="189">
        <v>150</v>
      </c>
      <c r="E172" s="133">
        <v>580000</v>
      </c>
      <c r="F172" s="190">
        <v>560000</v>
      </c>
      <c r="G172" s="191">
        <f>SUM(F172-E172)/E172*100</f>
        <v>-3.4482758620689653</v>
      </c>
    </row>
    <row r="173" spans="1:7" s="127" customFormat="1" ht="14.25" x14ac:dyDescent="0.2">
      <c r="A173" s="187"/>
      <c r="B173" s="188">
        <v>1</v>
      </c>
      <c r="C173" s="189">
        <v>275</v>
      </c>
      <c r="D173" s="189">
        <v>150</v>
      </c>
      <c r="E173" s="129" t="s">
        <v>59</v>
      </c>
      <c r="F173" s="190">
        <v>688000</v>
      </c>
      <c r="G173" s="191" t="s">
        <v>60</v>
      </c>
    </row>
    <row r="174" spans="1:7" s="127" customFormat="1" ht="14.25" x14ac:dyDescent="0.2">
      <c r="A174" s="187" t="s">
        <v>1660</v>
      </c>
      <c r="B174" s="188">
        <v>1</v>
      </c>
      <c r="C174" s="189">
        <v>151.5</v>
      </c>
      <c r="D174" s="189">
        <v>147</v>
      </c>
      <c r="E174" s="133">
        <v>375000</v>
      </c>
      <c r="F174" s="133">
        <v>390000</v>
      </c>
      <c r="G174" s="191">
        <f>SUM(390000-E174)/E174*100</f>
        <v>4</v>
      </c>
    </row>
    <row r="175" spans="1:7" s="127" customFormat="1" ht="14.25" x14ac:dyDescent="0.2">
      <c r="A175" s="187" t="s">
        <v>1661</v>
      </c>
      <c r="B175" s="188">
        <v>2</v>
      </c>
      <c r="C175" s="189">
        <v>108</v>
      </c>
      <c r="D175" s="189">
        <v>108</v>
      </c>
      <c r="E175" s="133">
        <v>370000</v>
      </c>
      <c r="F175" s="129" t="s">
        <v>414</v>
      </c>
      <c r="G175" s="191">
        <f>SUM(360000-370000)/370000*100</f>
        <v>-2.7027027027027026</v>
      </c>
    </row>
    <row r="176" spans="1:7" s="127" customFormat="1" ht="14.25" x14ac:dyDescent="0.2">
      <c r="A176" s="187" t="s">
        <v>1662</v>
      </c>
      <c r="B176" s="188">
        <v>1</v>
      </c>
      <c r="C176" s="189">
        <v>302</v>
      </c>
      <c r="D176" s="189">
        <v>226</v>
      </c>
      <c r="E176" s="129" t="s">
        <v>59</v>
      </c>
      <c r="F176" s="133">
        <v>700000</v>
      </c>
      <c r="G176" s="191" t="s">
        <v>60</v>
      </c>
    </row>
    <row r="177" spans="1:7" ht="14.25" x14ac:dyDescent="0.2">
      <c r="A177" s="29"/>
      <c r="B177" s="30"/>
      <c r="C177" s="186"/>
      <c r="D177" s="186"/>
      <c r="E177" s="73"/>
      <c r="F177" s="70"/>
      <c r="G177" s="32"/>
    </row>
    <row r="178" spans="1:7" x14ac:dyDescent="0.25">
      <c r="A178" s="19" t="s">
        <v>1536</v>
      </c>
    </row>
    <row r="179" spans="1:7" ht="14.25" x14ac:dyDescent="0.2">
      <c r="A179" s="20" t="s">
        <v>1595</v>
      </c>
      <c r="B179" s="22">
        <v>2</v>
      </c>
      <c r="C179" s="24">
        <v>121</v>
      </c>
      <c r="D179" s="24">
        <v>93</v>
      </c>
      <c r="E179" s="22" t="s">
        <v>59</v>
      </c>
      <c r="F179" s="22" t="s">
        <v>227</v>
      </c>
      <c r="G179" s="26" t="s">
        <v>60</v>
      </c>
    </row>
    <row r="181" spans="1:7" x14ac:dyDescent="0.25">
      <c r="A181" s="85" t="s">
        <v>78</v>
      </c>
    </row>
    <row r="182" spans="1:7" ht="14.25" x14ac:dyDescent="0.2">
      <c r="A182" s="29" t="s">
        <v>325</v>
      </c>
      <c r="B182" s="73">
        <v>1</v>
      </c>
      <c r="C182" s="74">
        <v>129</v>
      </c>
      <c r="D182" s="74">
        <v>137</v>
      </c>
      <c r="E182" s="70" t="s">
        <v>59</v>
      </c>
      <c r="F182" s="31">
        <v>450000</v>
      </c>
      <c r="G182" s="71" t="s">
        <v>60</v>
      </c>
    </row>
    <row r="183" spans="1:7" ht="14.25" x14ac:dyDescent="0.2">
      <c r="A183" s="29" t="s">
        <v>420</v>
      </c>
      <c r="B183" s="73">
        <v>1</v>
      </c>
      <c r="C183" s="74">
        <v>78</v>
      </c>
      <c r="D183" s="74">
        <v>57</v>
      </c>
      <c r="E183" s="70" t="s">
        <v>59</v>
      </c>
      <c r="F183" s="31">
        <v>330000</v>
      </c>
      <c r="G183" s="71" t="s">
        <v>60</v>
      </c>
    </row>
    <row r="184" spans="1:7" ht="14.25" x14ac:dyDescent="0.2">
      <c r="A184" s="29" t="s">
        <v>437</v>
      </c>
      <c r="B184" s="73">
        <v>1</v>
      </c>
      <c r="C184" s="74">
        <v>121</v>
      </c>
      <c r="D184" s="74">
        <v>77</v>
      </c>
      <c r="E184" s="70" t="s">
        <v>59</v>
      </c>
      <c r="F184" s="31">
        <v>340000</v>
      </c>
      <c r="G184" s="71" t="s">
        <v>60</v>
      </c>
    </row>
    <row r="185" spans="1:7" ht="14.25" x14ac:dyDescent="0.2">
      <c r="A185" s="29" t="s">
        <v>449</v>
      </c>
      <c r="B185" s="73">
        <v>1</v>
      </c>
      <c r="C185" s="74">
        <v>139</v>
      </c>
      <c r="D185" s="74">
        <v>130</v>
      </c>
      <c r="E185" s="70" t="s">
        <v>59</v>
      </c>
      <c r="F185" s="31">
        <v>460000</v>
      </c>
      <c r="G185" s="71" t="s">
        <v>60</v>
      </c>
    </row>
    <row r="186" spans="1:7" ht="14.25" x14ac:dyDescent="0.2">
      <c r="A186" s="29" t="s">
        <v>449</v>
      </c>
      <c r="B186" s="73">
        <v>1</v>
      </c>
      <c r="C186" s="74">
        <v>139</v>
      </c>
      <c r="D186" s="74">
        <v>130</v>
      </c>
      <c r="E186" s="70" t="s">
        <v>59</v>
      </c>
      <c r="F186" s="31">
        <v>456000</v>
      </c>
      <c r="G186" s="71" t="s">
        <v>60</v>
      </c>
    </row>
    <row r="187" spans="1:7" ht="14.25" x14ac:dyDescent="0.2">
      <c r="A187" s="29" t="s">
        <v>340</v>
      </c>
      <c r="B187" s="73">
        <v>1</v>
      </c>
      <c r="C187" s="74">
        <v>78</v>
      </c>
      <c r="D187" s="74">
        <v>98</v>
      </c>
      <c r="E187" s="70" t="s">
        <v>59</v>
      </c>
      <c r="F187" s="31">
        <v>320000</v>
      </c>
      <c r="G187" s="71" t="s">
        <v>60</v>
      </c>
    </row>
    <row r="189" spans="1:7" x14ac:dyDescent="0.25">
      <c r="A189" s="19" t="s">
        <v>1518</v>
      </c>
    </row>
    <row r="190" spans="1:7" ht="14.25" x14ac:dyDescent="0.2">
      <c r="A190" s="20" t="s">
        <v>1596</v>
      </c>
      <c r="B190" s="22">
        <v>1</v>
      </c>
      <c r="C190" s="24">
        <v>200</v>
      </c>
      <c r="D190" s="24">
        <v>134</v>
      </c>
      <c r="E190" s="23">
        <v>360000</v>
      </c>
      <c r="F190" s="23">
        <v>370000</v>
      </c>
      <c r="G190" s="26">
        <v>2.8</v>
      </c>
    </row>
    <row r="191" spans="1:7" ht="14.25" x14ac:dyDescent="0.2">
      <c r="A191" s="20" t="s">
        <v>1597</v>
      </c>
      <c r="B191" s="22">
        <v>1</v>
      </c>
      <c r="C191" s="24">
        <v>126</v>
      </c>
      <c r="D191" s="24">
        <v>110</v>
      </c>
      <c r="E191" s="22" t="s">
        <v>59</v>
      </c>
      <c r="F191" s="23">
        <v>355000</v>
      </c>
      <c r="G191" s="26" t="s">
        <v>60</v>
      </c>
    </row>
    <row r="192" spans="1:7" ht="14.25" x14ac:dyDescent="0.2">
      <c r="A192" s="20" t="s">
        <v>1598</v>
      </c>
      <c r="B192" s="22">
        <v>1</v>
      </c>
      <c r="C192" s="24">
        <v>142</v>
      </c>
      <c r="D192" s="24">
        <v>102</v>
      </c>
      <c r="E192" s="22" t="s">
        <v>59</v>
      </c>
      <c r="F192" s="23">
        <v>420000</v>
      </c>
      <c r="G192" s="26" t="s">
        <v>60</v>
      </c>
    </row>
    <row r="193" spans="1:7" ht="14.25" x14ac:dyDescent="0.2">
      <c r="A193" s="20" t="s">
        <v>1599</v>
      </c>
      <c r="B193" s="22">
        <v>1</v>
      </c>
      <c r="C193" s="24">
        <v>175</v>
      </c>
      <c r="D193" s="24">
        <v>121</v>
      </c>
      <c r="E193" s="22" t="s">
        <v>59</v>
      </c>
      <c r="F193" s="23">
        <v>388000</v>
      </c>
      <c r="G193" s="26" t="s">
        <v>60</v>
      </c>
    </row>
    <row r="194" spans="1:7" ht="14.25" x14ac:dyDescent="0.2">
      <c r="A194" s="20" t="s">
        <v>1600</v>
      </c>
      <c r="B194" s="22">
        <v>1</v>
      </c>
      <c r="C194" s="24">
        <v>125</v>
      </c>
      <c r="D194" s="24">
        <v>118</v>
      </c>
      <c r="E194" s="22" t="s">
        <v>59</v>
      </c>
      <c r="F194" s="23">
        <v>415000</v>
      </c>
      <c r="G194" s="26" t="s">
        <v>60</v>
      </c>
    </row>
    <row r="195" spans="1:7" ht="14.25" x14ac:dyDescent="0.2">
      <c r="A195" s="20" t="s">
        <v>1601</v>
      </c>
      <c r="B195" s="22">
        <v>2</v>
      </c>
      <c r="C195" s="24">
        <v>144</v>
      </c>
      <c r="D195" s="24">
        <v>143</v>
      </c>
      <c r="E195" s="23">
        <v>400300</v>
      </c>
      <c r="F195" s="22" t="s">
        <v>1602</v>
      </c>
      <c r="G195" s="26" t="s">
        <v>1</v>
      </c>
    </row>
    <row r="196" spans="1:7" ht="14.25" x14ac:dyDescent="0.2">
      <c r="A196" s="20" t="s">
        <v>1603</v>
      </c>
      <c r="B196" s="22">
        <v>1</v>
      </c>
      <c r="C196" s="24">
        <v>121</v>
      </c>
      <c r="D196" s="24">
        <v>101</v>
      </c>
      <c r="E196" s="22" t="s">
        <v>59</v>
      </c>
      <c r="F196" s="23">
        <v>420000</v>
      </c>
      <c r="G196" s="26" t="s">
        <v>60</v>
      </c>
    </row>
    <row r="197" spans="1:7" ht="14.25" x14ac:dyDescent="0.2">
      <c r="A197" s="20" t="s">
        <v>1532</v>
      </c>
      <c r="B197" s="22">
        <v>1</v>
      </c>
      <c r="C197" s="24">
        <v>134</v>
      </c>
      <c r="D197" s="24">
        <v>122</v>
      </c>
      <c r="E197" s="23" t="s">
        <v>59</v>
      </c>
      <c r="F197" s="180">
        <v>320000</v>
      </c>
      <c r="G197" s="26" t="s">
        <v>60</v>
      </c>
    </row>
    <row r="198" spans="1:7" ht="14.25" x14ac:dyDescent="0.2">
      <c r="A198" s="20" t="s">
        <v>1604</v>
      </c>
      <c r="B198" s="22">
        <v>1</v>
      </c>
      <c r="C198" s="24">
        <v>144</v>
      </c>
      <c r="D198" s="24">
        <v>67</v>
      </c>
      <c r="E198" s="22" t="s">
        <v>59</v>
      </c>
      <c r="F198" s="23">
        <v>295000</v>
      </c>
      <c r="G198" s="26" t="s">
        <v>60</v>
      </c>
    </row>
    <row r="199" spans="1:7" ht="14.25" x14ac:dyDescent="0.2">
      <c r="A199" s="20" t="s">
        <v>1533</v>
      </c>
      <c r="B199" s="22">
        <v>1</v>
      </c>
      <c r="C199" s="24">
        <v>149</v>
      </c>
      <c r="D199" s="24">
        <v>99</v>
      </c>
      <c r="E199" s="22" t="s">
        <v>59</v>
      </c>
      <c r="F199" s="23">
        <v>400000</v>
      </c>
      <c r="G199" s="26" t="s">
        <v>60</v>
      </c>
    </row>
    <row r="200" spans="1:7" ht="14.25" x14ac:dyDescent="0.2">
      <c r="A200" s="20" t="s">
        <v>1605</v>
      </c>
      <c r="B200" s="22">
        <v>1</v>
      </c>
      <c r="C200" s="24">
        <v>75</v>
      </c>
      <c r="D200" s="24">
        <v>73</v>
      </c>
      <c r="E200" s="22" t="s">
        <v>59</v>
      </c>
      <c r="F200" s="23">
        <v>200000</v>
      </c>
      <c r="G200" s="26" t="s">
        <v>60</v>
      </c>
    </row>
    <row r="201" spans="1:7" ht="14.25" x14ac:dyDescent="0.2">
      <c r="A201" s="20" t="s">
        <v>1606</v>
      </c>
      <c r="B201" s="22">
        <v>3</v>
      </c>
      <c r="C201" s="24">
        <v>142</v>
      </c>
      <c r="D201" s="24">
        <v>121</v>
      </c>
      <c r="E201" s="22" t="s">
        <v>59</v>
      </c>
      <c r="F201" s="22" t="s">
        <v>1607</v>
      </c>
      <c r="G201" s="26" t="s">
        <v>60</v>
      </c>
    </row>
    <row r="203" spans="1:7" x14ac:dyDescent="0.25">
      <c r="A203" s="286" t="s">
        <v>107</v>
      </c>
      <c r="B203" s="287"/>
      <c r="C203" s="288"/>
      <c r="D203" s="288"/>
      <c r="E203" s="287"/>
      <c r="F203" s="287"/>
      <c r="G203" s="287"/>
    </row>
    <row r="205" spans="1:7" x14ac:dyDescent="0.25">
      <c r="A205" s="85" t="s">
        <v>87</v>
      </c>
    </row>
    <row r="206" spans="1:7" ht="14.25" x14ac:dyDescent="0.2">
      <c r="A206" s="29" t="s">
        <v>422</v>
      </c>
      <c r="B206" s="22">
        <v>1</v>
      </c>
      <c r="C206" s="24">
        <v>194</v>
      </c>
      <c r="D206" s="24">
        <v>140</v>
      </c>
      <c r="E206" s="70" t="s">
        <v>59</v>
      </c>
      <c r="F206" s="31">
        <v>780000</v>
      </c>
      <c r="G206" s="26" t="s">
        <v>60</v>
      </c>
    </row>
    <row r="207" spans="1:7" ht="14.25" x14ac:dyDescent="0.2">
      <c r="A207" s="83"/>
    </row>
    <row r="208" spans="1:7" x14ac:dyDescent="0.25">
      <c r="A208" s="289" t="s">
        <v>196</v>
      </c>
      <c r="B208" s="290"/>
      <c r="C208" s="291"/>
      <c r="D208" s="291"/>
      <c r="E208" s="290"/>
      <c r="F208" s="290"/>
      <c r="G208" s="292"/>
    </row>
    <row r="210" spans="1:7" x14ac:dyDescent="0.25">
      <c r="A210" s="85" t="s">
        <v>79</v>
      </c>
    </row>
    <row r="211" spans="1:7" ht="14.25" x14ac:dyDescent="0.2">
      <c r="A211" s="29" t="s">
        <v>264</v>
      </c>
      <c r="B211" s="22">
        <v>1</v>
      </c>
      <c r="C211" s="24">
        <v>197</v>
      </c>
      <c r="D211" s="24">
        <v>55</v>
      </c>
      <c r="E211" s="70" t="s">
        <v>59</v>
      </c>
      <c r="F211" s="31">
        <v>450000</v>
      </c>
      <c r="G211" s="26" t="s">
        <v>60</v>
      </c>
    </row>
    <row r="212" spans="1:7" ht="14.25" x14ac:dyDescent="0.2">
      <c r="A212" s="83"/>
    </row>
    <row r="213" spans="1:7" x14ac:dyDescent="0.25">
      <c r="A213" s="289" t="s">
        <v>108</v>
      </c>
      <c r="B213" s="290"/>
      <c r="C213" s="291"/>
      <c r="D213" s="291"/>
      <c r="E213" s="290"/>
      <c r="F213" s="290"/>
      <c r="G213" s="292"/>
    </row>
    <row r="215" spans="1:7" x14ac:dyDescent="0.25">
      <c r="A215" s="19" t="s">
        <v>1518</v>
      </c>
    </row>
    <row r="216" spans="1:7" ht="14.25" x14ac:dyDescent="0.2">
      <c r="A216" s="20" t="s">
        <v>1605</v>
      </c>
      <c r="B216" s="22">
        <v>1</v>
      </c>
      <c r="C216" s="24">
        <v>165</v>
      </c>
      <c r="D216" s="24">
        <v>150</v>
      </c>
      <c r="E216" s="22" t="s">
        <v>59</v>
      </c>
      <c r="F216" s="23">
        <v>325000</v>
      </c>
      <c r="G216" s="26" t="s">
        <v>60</v>
      </c>
    </row>
    <row r="218" spans="1:7" x14ac:dyDescent="0.25">
      <c r="A218" s="286" t="s">
        <v>197</v>
      </c>
      <c r="B218" s="287"/>
      <c r="C218" s="288"/>
      <c r="D218" s="288"/>
      <c r="E218" s="287"/>
      <c r="F218" s="287"/>
      <c r="G218" s="287"/>
    </row>
    <row r="220" spans="1:7" x14ac:dyDescent="0.25">
      <c r="A220" s="19" t="s">
        <v>74</v>
      </c>
      <c r="B220" s="20"/>
      <c r="C220" s="75"/>
      <c r="D220" s="20"/>
      <c r="F220" s="131"/>
      <c r="G220" s="20"/>
    </row>
    <row r="221" spans="1:7" ht="14.25" x14ac:dyDescent="0.2">
      <c r="A221" s="29" t="s">
        <v>352</v>
      </c>
      <c r="B221" s="73">
        <v>1</v>
      </c>
      <c r="C221" s="74">
        <v>284</v>
      </c>
      <c r="D221" s="74">
        <v>126</v>
      </c>
      <c r="E221" s="31" t="s">
        <v>59</v>
      </c>
      <c r="F221" s="31">
        <v>410000</v>
      </c>
      <c r="G221" s="71" t="s">
        <v>60</v>
      </c>
    </row>
    <row r="222" spans="1:7" ht="14.25" x14ac:dyDescent="0.2">
      <c r="A222" s="83"/>
      <c r="B222" s="73">
        <v>1</v>
      </c>
      <c r="C222" s="70">
        <v>302</v>
      </c>
      <c r="D222" s="70">
        <v>126</v>
      </c>
      <c r="E222" s="70" t="s">
        <v>59</v>
      </c>
      <c r="F222" s="31">
        <v>495000</v>
      </c>
      <c r="G222" s="26" t="s">
        <v>60</v>
      </c>
    </row>
    <row r="223" spans="1:7" x14ac:dyDescent="0.25">
      <c r="A223" s="19"/>
    </row>
    <row r="224" spans="1:7" x14ac:dyDescent="0.25">
      <c r="A224" s="19" t="s">
        <v>404</v>
      </c>
      <c r="B224" s="20"/>
      <c r="C224" s="75"/>
      <c r="D224" s="20"/>
      <c r="F224" s="131"/>
      <c r="G224" s="20"/>
    </row>
    <row r="225" spans="1:7" ht="14.25" x14ac:dyDescent="0.2">
      <c r="A225" s="29" t="s">
        <v>405</v>
      </c>
      <c r="B225" s="73">
        <v>1</v>
      </c>
      <c r="C225" s="74">
        <v>315</v>
      </c>
      <c r="D225" s="74">
        <v>102</v>
      </c>
      <c r="E225" s="31" t="s">
        <v>59</v>
      </c>
      <c r="F225" s="31">
        <v>370000</v>
      </c>
      <c r="G225" s="71" t="s">
        <v>60</v>
      </c>
    </row>
    <row r="226" spans="1:7" ht="14.25" x14ac:dyDescent="0.2">
      <c r="A226" s="83"/>
      <c r="B226" s="73"/>
      <c r="C226" s="70"/>
      <c r="D226" s="70"/>
      <c r="E226" s="70"/>
      <c r="F226" s="31"/>
    </row>
    <row r="227" spans="1:7" x14ac:dyDescent="0.25">
      <c r="A227" s="19" t="s">
        <v>79</v>
      </c>
      <c r="B227" s="20"/>
      <c r="C227" s="75"/>
      <c r="D227" s="20"/>
      <c r="F227" s="131"/>
      <c r="G227" s="20"/>
    </row>
    <row r="228" spans="1:7" ht="14.25" x14ac:dyDescent="0.2">
      <c r="A228" s="29" t="s">
        <v>375</v>
      </c>
      <c r="B228" s="73">
        <v>1</v>
      </c>
      <c r="C228" s="74">
        <v>296</v>
      </c>
      <c r="D228" s="74">
        <v>177</v>
      </c>
      <c r="E228" s="31" t="s">
        <v>59</v>
      </c>
      <c r="F228" s="31">
        <v>750000</v>
      </c>
      <c r="G228" s="71" t="s">
        <v>60</v>
      </c>
    </row>
    <row r="229" spans="1:7" ht="14.25" x14ac:dyDescent="0.2">
      <c r="A229" s="29" t="s">
        <v>398</v>
      </c>
      <c r="B229" s="73">
        <v>1</v>
      </c>
      <c r="C229" s="74">
        <v>364</v>
      </c>
      <c r="D229" s="74">
        <v>96</v>
      </c>
      <c r="E229" s="31" t="s">
        <v>59</v>
      </c>
      <c r="F229" s="31">
        <v>1100000</v>
      </c>
      <c r="G229" s="71" t="s">
        <v>60</v>
      </c>
    </row>
    <row r="230" spans="1:7" ht="14.25" x14ac:dyDescent="0.2">
      <c r="A230" s="29" t="s">
        <v>399</v>
      </c>
      <c r="B230" s="73">
        <v>1</v>
      </c>
      <c r="C230" s="74">
        <v>415</v>
      </c>
      <c r="D230" s="74">
        <v>194</v>
      </c>
      <c r="E230" s="31" t="s">
        <v>59</v>
      </c>
      <c r="F230" s="31">
        <v>1130000</v>
      </c>
      <c r="G230" s="71" t="s">
        <v>60</v>
      </c>
    </row>
    <row r="232" spans="1:7" x14ac:dyDescent="0.25">
      <c r="A232" s="19" t="s">
        <v>1518</v>
      </c>
    </row>
    <row r="233" spans="1:7" ht="14.25" x14ac:dyDescent="0.2">
      <c r="A233" s="20" t="s">
        <v>571</v>
      </c>
      <c r="B233" s="22">
        <v>1</v>
      </c>
      <c r="C233" s="24">
        <v>380</v>
      </c>
      <c r="D233" s="24">
        <v>113</v>
      </c>
      <c r="E233" s="23" t="s">
        <v>59</v>
      </c>
      <c r="F233" s="180">
        <v>570000</v>
      </c>
      <c r="G233" s="26" t="s">
        <v>60</v>
      </c>
    </row>
    <row r="234" spans="1:7" ht="14.25" x14ac:dyDescent="0.2">
      <c r="A234" s="20" t="s">
        <v>1528</v>
      </c>
      <c r="B234" s="22">
        <v>2</v>
      </c>
      <c r="C234" s="24">
        <v>318</v>
      </c>
      <c r="D234" s="24">
        <v>121</v>
      </c>
      <c r="E234" s="22" t="s">
        <v>59</v>
      </c>
      <c r="F234" s="22" t="s">
        <v>291</v>
      </c>
      <c r="G234" s="26" t="s">
        <v>60</v>
      </c>
    </row>
    <row r="236" spans="1:7" x14ac:dyDescent="0.25">
      <c r="A236" s="286" t="s">
        <v>198</v>
      </c>
      <c r="B236" s="287"/>
      <c r="C236" s="288"/>
      <c r="D236" s="288"/>
      <c r="E236" s="287"/>
      <c r="F236" s="287"/>
      <c r="G236" s="287"/>
    </row>
    <row r="238" spans="1:7" x14ac:dyDescent="0.25">
      <c r="A238" s="19" t="s">
        <v>79</v>
      </c>
      <c r="B238" s="20"/>
      <c r="C238" s="75"/>
      <c r="D238" s="20"/>
      <c r="F238" s="131"/>
      <c r="G238" s="20"/>
    </row>
    <row r="239" spans="1:7" ht="14.25" x14ac:dyDescent="0.2">
      <c r="A239" s="65" t="s">
        <v>243</v>
      </c>
      <c r="B239" s="73">
        <v>1</v>
      </c>
      <c r="C239" s="70">
        <v>311</v>
      </c>
      <c r="D239" s="70">
        <v>178</v>
      </c>
      <c r="E239" s="70" t="s">
        <v>59</v>
      </c>
      <c r="F239" s="31">
        <v>900000</v>
      </c>
      <c r="G239" s="71" t="s">
        <v>60</v>
      </c>
    </row>
    <row r="240" spans="1:7" ht="14.25" x14ac:dyDescent="0.2">
      <c r="A240" s="65" t="s">
        <v>250</v>
      </c>
      <c r="B240" s="73">
        <v>1</v>
      </c>
      <c r="C240" s="70">
        <v>388</v>
      </c>
      <c r="D240" s="70">
        <v>264</v>
      </c>
      <c r="E240" s="70" t="s">
        <v>59</v>
      </c>
      <c r="F240" s="31">
        <v>1200000</v>
      </c>
      <c r="G240" s="71" t="s">
        <v>60</v>
      </c>
    </row>
    <row r="241" spans="1:7" ht="14.25" x14ac:dyDescent="0.2">
      <c r="A241" s="65" t="s">
        <v>268</v>
      </c>
      <c r="B241" s="73">
        <v>1</v>
      </c>
      <c r="C241" s="70">
        <v>383</v>
      </c>
      <c r="D241" s="70">
        <v>170</v>
      </c>
      <c r="E241" s="70" t="s">
        <v>59</v>
      </c>
      <c r="F241" s="31">
        <v>750000</v>
      </c>
      <c r="G241" s="71" t="s">
        <v>60</v>
      </c>
    </row>
    <row r="242" spans="1:7" ht="14.25" x14ac:dyDescent="0.2">
      <c r="A242" s="29" t="s">
        <v>271</v>
      </c>
      <c r="B242" s="73">
        <v>1</v>
      </c>
      <c r="C242" s="70">
        <v>585</v>
      </c>
      <c r="D242" s="70">
        <v>203</v>
      </c>
      <c r="E242" s="70" t="s">
        <v>59</v>
      </c>
      <c r="F242" s="31">
        <v>1500000</v>
      </c>
      <c r="G242" s="71" t="s">
        <v>60</v>
      </c>
    </row>
    <row r="243" spans="1:7" ht="14.25" x14ac:dyDescent="0.2">
      <c r="A243" s="29" t="s">
        <v>296</v>
      </c>
      <c r="B243" s="73">
        <v>1</v>
      </c>
      <c r="C243" s="70">
        <v>279</v>
      </c>
      <c r="D243" s="70">
        <v>115</v>
      </c>
      <c r="E243" s="70" t="s">
        <v>59</v>
      </c>
      <c r="F243" s="31">
        <v>550000</v>
      </c>
      <c r="G243" s="71" t="s">
        <v>60</v>
      </c>
    </row>
    <row r="244" spans="1:7" ht="14.25" x14ac:dyDescent="0.2">
      <c r="A244" s="29" t="s">
        <v>429</v>
      </c>
      <c r="B244" s="73">
        <v>2</v>
      </c>
      <c r="C244" s="70">
        <v>628</v>
      </c>
      <c r="D244" s="70">
        <v>162</v>
      </c>
      <c r="E244" s="70" t="s">
        <v>59</v>
      </c>
      <c r="F244" s="31" t="s">
        <v>430</v>
      </c>
      <c r="G244" s="71" t="s">
        <v>60</v>
      </c>
    </row>
    <row r="245" spans="1:7" ht="14.25" x14ac:dyDescent="0.2">
      <c r="A245" s="29" t="s">
        <v>333</v>
      </c>
      <c r="B245" s="73">
        <v>1</v>
      </c>
      <c r="C245" s="70">
        <v>283</v>
      </c>
      <c r="D245" s="70">
        <v>195</v>
      </c>
      <c r="E245" s="70" t="s">
        <v>59</v>
      </c>
      <c r="F245" s="31">
        <v>830000</v>
      </c>
      <c r="G245" s="71" t="s">
        <v>60</v>
      </c>
    </row>
    <row r="246" spans="1:7" ht="14.25" x14ac:dyDescent="0.2">
      <c r="A246" s="29"/>
    </row>
    <row r="247" spans="1:7" x14ac:dyDescent="0.25">
      <c r="A247" s="85" t="s">
        <v>194</v>
      </c>
    </row>
    <row r="248" spans="1:7" ht="14.25" x14ac:dyDescent="0.2">
      <c r="A248" s="29" t="s">
        <v>443</v>
      </c>
      <c r="B248" s="73">
        <v>1</v>
      </c>
      <c r="C248" s="74">
        <v>358</v>
      </c>
      <c r="D248" s="74">
        <v>89</v>
      </c>
      <c r="E248" s="31" t="s">
        <v>59</v>
      </c>
      <c r="F248" s="31">
        <v>430000</v>
      </c>
      <c r="G248" s="71" t="s">
        <v>60</v>
      </c>
    </row>
    <row r="249" spans="1:7" ht="14.25" x14ac:dyDescent="0.2">
      <c r="A249" s="29" t="s">
        <v>444</v>
      </c>
      <c r="B249" s="73">
        <v>3</v>
      </c>
      <c r="C249" s="74">
        <v>195</v>
      </c>
      <c r="D249" s="74">
        <v>141</v>
      </c>
      <c r="E249" s="31">
        <v>500000</v>
      </c>
      <c r="F249" s="31">
        <v>500000</v>
      </c>
      <c r="G249" s="71" t="s">
        <v>1</v>
      </c>
    </row>
    <row r="251" spans="1:7" x14ac:dyDescent="0.25">
      <c r="A251" s="19" t="s">
        <v>1515</v>
      </c>
    </row>
    <row r="252" spans="1:7" ht="14.25" x14ac:dyDescent="0.2">
      <c r="A252" s="20" t="s">
        <v>1546</v>
      </c>
      <c r="B252" s="22">
        <v>1</v>
      </c>
      <c r="C252" s="24">
        <v>280</v>
      </c>
      <c r="D252" s="24">
        <v>162</v>
      </c>
      <c r="E252" s="23">
        <v>600000</v>
      </c>
      <c r="F252" s="23">
        <v>650000</v>
      </c>
      <c r="G252" s="26">
        <v>8.3000000000000007</v>
      </c>
    </row>
    <row r="253" spans="1:7" s="139" customFormat="1" ht="14.25" x14ac:dyDescent="0.2">
      <c r="B253" s="129"/>
      <c r="C253" s="181"/>
      <c r="D253" s="181"/>
      <c r="E253" s="133"/>
      <c r="F253" s="133"/>
      <c r="G253" s="140"/>
    </row>
    <row r="254" spans="1:7" x14ac:dyDescent="0.25">
      <c r="A254" s="85" t="s">
        <v>87</v>
      </c>
    </row>
    <row r="255" spans="1:7" ht="14.25" x14ac:dyDescent="0.2">
      <c r="A255" s="29" t="s">
        <v>1507</v>
      </c>
      <c r="B255" s="73">
        <v>1</v>
      </c>
      <c r="C255" s="74">
        <v>397</v>
      </c>
      <c r="D255" s="74">
        <v>180</v>
      </c>
      <c r="E255" s="31" t="s">
        <v>59</v>
      </c>
      <c r="F255" s="31">
        <v>1650000</v>
      </c>
      <c r="G255" s="71" t="s">
        <v>60</v>
      </c>
    </row>
    <row r="257" spans="1:7" x14ac:dyDescent="0.2">
      <c r="A257" s="41" t="s">
        <v>1622</v>
      </c>
      <c r="B257" s="28"/>
      <c r="C257" s="184"/>
      <c r="D257" s="184"/>
      <c r="E257" s="28"/>
      <c r="F257" s="28"/>
      <c r="G257" s="185"/>
    </row>
    <row r="258" spans="1:7" ht="14.25" x14ac:dyDescent="0.2">
      <c r="A258" s="29" t="s">
        <v>1654</v>
      </c>
      <c r="B258" s="30">
        <v>2</v>
      </c>
      <c r="C258" s="186">
        <v>258.67</v>
      </c>
      <c r="D258" s="186">
        <v>189.84</v>
      </c>
      <c r="E258" s="73" t="s">
        <v>1664</v>
      </c>
      <c r="F258" s="73" t="s">
        <v>1665</v>
      </c>
      <c r="G258" s="32">
        <f>SUM(560000-600000)/600000*100</f>
        <v>-6.666666666666667</v>
      </c>
    </row>
    <row r="259" spans="1:7" ht="14.25" x14ac:dyDescent="0.2">
      <c r="A259" s="29" t="s">
        <v>1666</v>
      </c>
      <c r="B259" s="30">
        <v>1</v>
      </c>
      <c r="C259" s="186">
        <v>687.4</v>
      </c>
      <c r="D259" s="186">
        <v>227.42</v>
      </c>
      <c r="E259" s="70">
        <v>700000</v>
      </c>
      <c r="F259" s="70">
        <v>733000</v>
      </c>
      <c r="G259" s="32">
        <f>SUM(F259-E259)/E259*100</f>
        <v>4.7142857142857144</v>
      </c>
    </row>
    <row r="260" spans="1:7" ht="14.25" x14ac:dyDescent="0.2">
      <c r="A260" s="29" t="s">
        <v>1667</v>
      </c>
      <c r="B260" s="30">
        <v>1</v>
      </c>
      <c r="C260" s="186">
        <v>371.61</v>
      </c>
      <c r="D260" s="186">
        <v>236</v>
      </c>
      <c r="E260" s="73" t="s">
        <v>59</v>
      </c>
      <c r="F260" s="73" t="s">
        <v>1668</v>
      </c>
      <c r="G260" s="32" t="s">
        <v>60</v>
      </c>
    </row>
    <row r="261" spans="1:7" ht="14.25" x14ac:dyDescent="0.2">
      <c r="A261" s="29"/>
      <c r="B261" s="30"/>
      <c r="C261" s="186"/>
      <c r="D261" s="186"/>
      <c r="E261" s="73"/>
      <c r="F261" s="73"/>
      <c r="G261" s="32"/>
    </row>
    <row r="262" spans="1:7" x14ac:dyDescent="0.25">
      <c r="A262" s="19" t="s">
        <v>1518</v>
      </c>
    </row>
    <row r="263" spans="1:7" ht="14.25" x14ac:dyDescent="0.2">
      <c r="A263" s="20" t="s">
        <v>1549</v>
      </c>
      <c r="B263" s="22">
        <v>1</v>
      </c>
      <c r="C263" s="24">
        <v>379</v>
      </c>
      <c r="D263" s="24">
        <v>180</v>
      </c>
      <c r="E263" s="23">
        <v>510000</v>
      </c>
      <c r="F263" s="23">
        <v>520000</v>
      </c>
      <c r="G263" s="22" t="s">
        <v>1</v>
      </c>
    </row>
    <row r="264" spans="1:7" ht="14.25" x14ac:dyDescent="0.2">
      <c r="A264" s="20" t="s">
        <v>1609</v>
      </c>
      <c r="B264" s="22">
        <v>1</v>
      </c>
      <c r="C264" s="24">
        <v>305</v>
      </c>
      <c r="D264" s="24">
        <v>178</v>
      </c>
      <c r="E264" s="22" t="s">
        <v>59</v>
      </c>
      <c r="F264" s="23">
        <v>650000</v>
      </c>
      <c r="G264" s="26" t="s">
        <v>60</v>
      </c>
    </row>
    <row r="265" spans="1:7" ht="14.25" x14ac:dyDescent="0.2">
      <c r="A265" s="20" t="s">
        <v>1610</v>
      </c>
      <c r="B265" s="22">
        <v>1</v>
      </c>
      <c r="C265" s="24">
        <v>267</v>
      </c>
      <c r="D265" s="24">
        <v>151</v>
      </c>
      <c r="E265" s="22" t="s">
        <v>59</v>
      </c>
      <c r="F265" s="23">
        <v>630000</v>
      </c>
      <c r="G265" s="26" t="s">
        <v>60</v>
      </c>
    </row>
    <row r="266" spans="1:7" ht="14.25" x14ac:dyDescent="0.2">
      <c r="A266" s="20" t="s">
        <v>1611</v>
      </c>
      <c r="B266" s="22">
        <v>1</v>
      </c>
      <c r="C266" s="24">
        <v>338</v>
      </c>
      <c r="D266" s="24">
        <v>322</v>
      </c>
      <c r="E266" s="22" t="s">
        <v>59</v>
      </c>
      <c r="F266" s="23">
        <v>700000</v>
      </c>
      <c r="G266" s="26" t="s">
        <v>60</v>
      </c>
    </row>
    <row r="267" spans="1:7" ht="14.25" x14ac:dyDescent="0.2">
      <c r="A267" s="20" t="s">
        <v>1612</v>
      </c>
      <c r="B267" s="22">
        <v>1</v>
      </c>
      <c r="C267" s="24">
        <v>237</v>
      </c>
      <c r="D267" s="24">
        <v>136</v>
      </c>
      <c r="E267" s="22" t="s">
        <v>59</v>
      </c>
      <c r="F267" s="23">
        <v>550000</v>
      </c>
      <c r="G267" s="26" t="s">
        <v>60</v>
      </c>
    </row>
    <row r="268" spans="1:7" ht="14.25" x14ac:dyDescent="0.2">
      <c r="A268" s="20" t="s">
        <v>1613</v>
      </c>
      <c r="B268" s="22">
        <v>1</v>
      </c>
      <c r="C268" s="24">
        <v>303</v>
      </c>
      <c r="D268" s="24">
        <v>131</v>
      </c>
      <c r="E268" s="22" t="s">
        <v>59</v>
      </c>
      <c r="F268" s="23">
        <v>600000</v>
      </c>
      <c r="G268" s="26" t="s">
        <v>60</v>
      </c>
    </row>
    <row r="269" spans="1:7" ht="14.25" x14ac:dyDescent="0.2">
      <c r="A269" s="20" t="s">
        <v>1614</v>
      </c>
      <c r="B269" s="22">
        <v>1</v>
      </c>
      <c r="C269" s="24">
        <v>388</v>
      </c>
      <c r="D269" s="24">
        <v>184</v>
      </c>
      <c r="E269" s="22" t="s">
        <v>59</v>
      </c>
      <c r="F269" s="23">
        <v>630000</v>
      </c>
      <c r="G269" s="26" t="s">
        <v>60</v>
      </c>
    </row>
    <row r="270" spans="1:7" ht="14.25" x14ac:dyDescent="0.2">
      <c r="A270" s="20" t="s">
        <v>1615</v>
      </c>
      <c r="B270" s="22">
        <v>1</v>
      </c>
      <c r="C270" s="24">
        <v>322</v>
      </c>
      <c r="D270" s="24">
        <v>128</v>
      </c>
      <c r="E270" s="22" t="s">
        <v>59</v>
      </c>
      <c r="F270" s="23">
        <v>500000</v>
      </c>
      <c r="G270" s="26" t="s">
        <v>60</v>
      </c>
    </row>
    <row r="271" spans="1:7" ht="14.25" x14ac:dyDescent="0.2">
      <c r="A271" s="65" t="s">
        <v>1616</v>
      </c>
      <c r="B271" s="73">
        <v>1</v>
      </c>
      <c r="C271" s="74">
        <v>388</v>
      </c>
      <c r="D271" s="74">
        <v>173</v>
      </c>
      <c r="E271" s="70" t="s">
        <v>59</v>
      </c>
      <c r="F271" s="133">
        <v>510000</v>
      </c>
      <c r="G271" s="71" t="s">
        <v>60</v>
      </c>
    </row>
    <row r="272" spans="1:7" ht="14.25" x14ac:dyDescent="0.2">
      <c r="A272" s="20" t="s">
        <v>1617</v>
      </c>
      <c r="B272" s="22">
        <v>1</v>
      </c>
      <c r="C272" s="24">
        <v>210</v>
      </c>
      <c r="D272" s="24">
        <v>110</v>
      </c>
      <c r="E272" s="22" t="s">
        <v>59</v>
      </c>
      <c r="F272" s="23">
        <v>530000</v>
      </c>
      <c r="G272" s="26" t="s">
        <v>60</v>
      </c>
    </row>
    <row r="273" spans="1:1023 1025:2047 2049:3071 3073:4095 4097:5119 5121:6143 6145:7167 7169:8191 8193:9215 9217:10239 10241:11263 11265:12287 12289:13311 13313:14335 14337:15359 15361:16380" ht="14.25" x14ac:dyDescent="0.2">
      <c r="A273" s="20" t="s">
        <v>1618</v>
      </c>
      <c r="B273" s="22">
        <v>1</v>
      </c>
      <c r="C273" s="24">
        <v>271</v>
      </c>
      <c r="D273" s="24">
        <v>185</v>
      </c>
      <c r="E273" s="22" t="s">
        <v>59</v>
      </c>
      <c r="F273" s="23">
        <v>620000</v>
      </c>
      <c r="G273" s="26" t="s">
        <v>60</v>
      </c>
    </row>
    <row r="274" spans="1:1023 1025:2047 2049:3071 3073:4095 4097:5119 5121:6143 6145:7167 7169:8191 8193:9215 9217:10239 10241:11263 11265:12287 12289:13311 13313:14335 14337:15359 15361:16380" ht="14.25" x14ac:dyDescent="0.2">
      <c r="A274" s="20" t="s">
        <v>1619</v>
      </c>
      <c r="B274" s="22">
        <v>1</v>
      </c>
      <c r="C274" s="24">
        <v>284</v>
      </c>
      <c r="D274" s="24">
        <v>170</v>
      </c>
      <c r="E274" s="22" t="s">
        <v>59</v>
      </c>
      <c r="F274" s="23">
        <v>650000</v>
      </c>
      <c r="G274" s="26" t="s">
        <v>60</v>
      </c>
    </row>
    <row r="275" spans="1:1023 1025:2047 2049:3071 3073:4095 4097:5119 5121:6143 6145:7167 7169:8191 8193:9215 9217:10239 10241:11263 11265:12287 12289:13311 13313:14335 14337:15359 15361:16380" ht="14.25" x14ac:dyDescent="0.2">
      <c r="A275" s="29"/>
    </row>
    <row r="276" spans="1:1023 1025:2047 2049:3071 3073:4095 4097:5119 5121:6143 6145:7167 7169:8191 8193:9215 9217:10239 10241:11263 11265:12287 12289:13311 13313:14335 14337:15359 15361:16380" x14ac:dyDescent="0.25">
      <c r="A276" s="286" t="s">
        <v>199</v>
      </c>
      <c r="B276" s="287"/>
      <c r="C276" s="288"/>
      <c r="D276" s="288"/>
      <c r="E276" s="287"/>
      <c r="F276" s="287"/>
      <c r="G276" s="287"/>
    </row>
    <row r="278" spans="1:1023 1025:2047 2049:3071 3073:4095 4097:5119 5121:6143 6145:7167 7169:8191 8193:9215 9217:10239 10241:11263 11265:12287 12289:13311 13313:14335 14337:15359 15361:16380" x14ac:dyDescent="0.25">
      <c r="A278" s="19" t="s">
        <v>1515</v>
      </c>
    </row>
    <row r="279" spans="1:1023 1025:2047 2049:3071 3073:4095 4097:5119 5121:6143 6145:7167 7169:8191 8193:9215 9217:10239 10241:11263 11265:12287 12289:13311 13313:14335 14337:15359 15361:16380" ht="14.25" x14ac:dyDescent="0.2">
      <c r="A279" s="20" t="s">
        <v>1608</v>
      </c>
      <c r="B279" s="22">
        <v>1</v>
      </c>
      <c r="C279" s="24">
        <v>321</v>
      </c>
      <c r="D279" s="24">
        <v>266</v>
      </c>
      <c r="E279" s="22" t="s">
        <v>59</v>
      </c>
      <c r="F279" s="23">
        <v>900000</v>
      </c>
      <c r="G279" s="26" t="s">
        <v>60</v>
      </c>
    </row>
    <row r="281" spans="1:1023 1025:2047 2049:3071 3073:4095 4097:5119 5121:6143 6145:7167 7169:8191 8193:9215 9217:10239 10241:11263 11265:12287 12289:13311 13313:14335 14337:15359 15361:16380" x14ac:dyDescent="0.25">
      <c r="A281" s="286" t="s">
        <v>200</v>
      </c>
      <c r="B281" s="287"/>
      <c r="C281" s="288"/>
      <c r="D281" s="288"/>
      <c r="E281" s="287"/>
      <c r="F281" s="287"/>
      <c r="G281" s="287"/>
    </row>
    <row r="283" spans="1:1023 1025:2047 2049:3071 3073:4095 4097:5119 5121:6143 6145:7167 7169:8191 8193:9215 9217:10239 10241:11263 11265:12287 12289:13311 13313:14335 14337:15359 15361:16380" x14ac:dyDescent="0.25">
      <c r="A283" s="19" t="s">
        <v>110</v>
      </c>
      <c r="B283" s="20"/>
      <c r="C283" s="75"/>
      <c r="D283" s="20"/>
      <c r="F283" s="131"/>
      <c r="G283" s="20"/>
      <c r="I283" s="22"/>
      <c r="J283" s="131"/>
      <c r="L283" s="27"/>
      <c r="M283" s="19"/>
      <c r="O283" s="75"/>
      <c r="Q283" s="22"/>
      <c r="R283" s="131"/>
      <c r="T283" s="27"/>
      <c r="U283" s="19"/>
      <c r="W283" s="75"/>
      <c r="Y283" s="22"/>
      <c r="Z283" s="131"/>
      <c r="AB283" s="27"/>
      <c r="AC283" s="19"/>
      <c r="AE283" s="75"/>
      <c r="AG283" s="22"/>
      <c r="AH283" s="131"/>
      <c r="AJ283" s="27"/>
      <c r="AK283" s="19"/>
      <c r="AM283" s="75"/>
      <c r="AO283" s="22"/>
      <c r="AP283" s="131"/>
      <c r="AR283" s="27"/>
      <c r="AS283" s="19"/>
      <c r="AU283" s="75"/>
      <c r="AW283" s="22"/>
      <c r="AX283" s="131"/>
      <c r="AZ283" s="27"/>
      <c r="BA283" s="19"/>
      <c r="BC283" s="75"/>
      <c r="BE283" s="22"/>
      <c r="BF283" s="131"/>
      <c r="BH283" s="27"/>
      <c r="BI283" s="19"/>
      <c r="BK283" s="75"/>
      <c r="BM283" s="22"/>
      <c r="BN283" s="131"/>
      <c r="BP283" s="27"/>
      <c r="BQ283" s="19"/>
      <c r="BS283" s="75"/>
      <c r="BU283" s="22"/>
      <c r="BV283" s="131"/>
      <c r="BX283" s="27"/>
      <c r="BY283" s="19"/>
      <c r="CA283" s="75"/>
      <c r="CC283" s="22"/>
      <c r="CD283" s="131"/>
      <c r="CF283" s="27"/>
      <c r="CG283" s="19"/>
      <c r="CI283" s="75"/>
      <c r="CK283" s="22"/>
      <c r="CL283" s="131"/>
      <c r="CN283" s="27"/>
      <c r="CO283" s="19"/>
      <c r="CQ283" s="75"/>
      <c r="CS283" s="22"/>
      <c r="CT283" s="131"/>
      <c r="CV283" s="27"/>
      <c r="CW283" s="19"/>
      <c r="CY283" s="75"/>
      <c r="DA283" s="22"/>
      <c r="DB283" s="131"/>
      <c r="DD283" s="27"/>
      <c r="DE283" s="19"/>
      <c r="DG283" s="75"/>
      <c r="DI283" s="22"/>
      <c r="DJ283" s="131"/>
      <c r="DL283" s="27"/>
      <c r="DM283" s="19"/>
      <c r="DO283" s="75"/>
      <c r="DQ283" s="22"/>
      <c r="DR283" s="131"/>
      <c r="DT283" s="27"/>
      <c r="DU283" s="19"/>
      <c r="DW283" s="75"/>
      <c r="DY283" s="22"/>
      <c r="DZ283" s="131"/>
      <c r="EB283" s="27"/>
      <c r="EC283" s="19"/>
      <c r="EE283" s="75"/>
      <c r="EG283" s="22"/>
      <c r="EH283" s="131"/>
      <c r="EJ283" s="27"/>
      <c r="EK283" s="19"/>
      <c r="EM283" s="75"/>
      <c r="EO283" s="22"/>
      <c r="EP283" s="131"/>
      <c r="ER283" s="27"/>
      <c r="ES283" s="19"/>
      <c r="EU283" s="75"/>
      <c r="EW283" s="22"/>
      <c r="EX283" s="131"/>
      <c r="EZ283" s="27"/>
      <c r="FA283" s="19"/>
      <c r="FC283" s="75"/>
      <c r="FE283" s="22"/>
      <c r="FF283" s="131"/>
      <c r="FH283" s="27"/>
      <c r="FI283" s="19"/>
      <c r="FK283" s="75"/>
      <c r="FM283" s="22"/>
      <c r="FN283" s="131"/>
      <c r="FP283" s="27"/>
      <c r="FQ283" s="19"/>
      <c r="FS283" s="75"/>
      <c r="FU283" s="22"/>
      <c r="FV283" s="131"/>
      <c r="FX283" s="27"/>
      <c r="FY283" s="19"/>
      <c r="GA283" s="75"/>
      <c r="GC283" s="22"/>
      <c r="GD283" s="131"/>
      <c r="GF283" s="27"/>
      <c r="GG283" s="19"/>
      <c r="GI283" s="75"/>
      <c r="GK283" s="22"/>
      <c r="GL283" s="131"/>
      <c r="GN283" s="27"/>
      <c r="GO283" s="19"/>
      <c r="GQ283" s="75"/>
      <c r="GS283" s="22"/>
      <c r="GT283" s="131"/>
      <c r="GV283" s="27"/>
      <c r="GW283" s="19"/>
      <c r="GY283" s="75"/>
      <c r="HA283" s="22"/>
      <c r="HB283" s="131"/>
      <c r="HD283" s="27"/>
      <c r="HE283" s="19"/>
      <c r="HG283" s="75"/>
      <c r="HI283" s="22"/>
      <c r="HJ283" s="131"/>
      <c r="HL283" s="27"/>
      <c r="HM283" s="19"/>
      <c r="HO283" s="75"/>
      <c r="HQ283" s="22"/>
      <c r="HR283" s="131"/>
      <c r="HT283" s="27"/>
      <c r="HU283" s="19"/>
      <c r="HW283" s="75"/>
      <c r="HY283" s="22"/>
      <c r="HZ283" s="131"/>
      <c r="IB283" s="27"/>
      <c r="IC283" s="19"/>
      <c r="IE283" s="75"/>
      <c r="IG283" s="22"/>
      <c r="IH283" s="131"/>
      <c r="IJ283" s="27"/>
      <c r="IK283" s="19"/>
      <c r="IM283" s="75"/>
      <c r="IO283" s="22"/>
      <c r="IP283" s="131"/>
      <c r="IR283" s="27"/>
      <c r="IS283" s="19"/>
      <c r="IU283" s="75"/>
      <c r="IW283" s="22"/>
      <c r="IX283" s="131"/>
      <c r="IZ283" s="27"/>
      <c r="JA283" s="19"/>
      <c r="JC283" s="75"/>
      <c r="JE283" s="22"/>
      <c r="JF283" s="131"/>
      <c r="JH283" s="27"/>
      <c r="JI283" s="19"/>
      <c r="JK283" s="75"/>
      <c r="JM283" s="22"/>
      <c r="JN283" s="131"/>
      <c r="JP283" s="27"/>
      <c r="JQ283" s="19"/>
      <c r="JS283" s="75"/>
      <c r="JU283" s="22"/>
      <c r="JV283" s="131"/>
      <c r="JX283" s="27"/>
      <c r="JY283" s="19"/>
      <c r="KA283" s="75"/>
      <c r="KC283" s="22"/>
      <c r="KD283" s="131"/>
      <c r="KF283" s="27"/>
      <c r="KG283" s="19"/>
      <c r="KI283" s="75"/>
      <c r="KK283" s="22"/>
      <c r="KL283" s="131"/>
      <c r="KN283" s="27"/>
      <c r="KO283" s="19"/>
      <c r="KQ283" s="75"/>
      <c r="KS283" s="22"/>
      <c r="KT283" s="131"/>
      <c r="KV283" s="27"/>
      <c r="KW283" s="19"/>
      <c r="KY283" s="75"/>
      <c r="LA283" s="22"/>
      <c r="LB283" s="131"/>
      <c r="LD283" s="27"/>
      <c r="LE283" s="19"/>
      <c r="LG283" s="75"/>
      <c r="LI283" s="22"/>
      <c r="LJ283" s="131"/>
      <c r="LL283" s="27"/>
      <c r="LM283" s="19"/>
      <c r="LO283" s="75"/>
      <c r="LQ283" s="22"/>
      <c r="LR283" s="131"/>
      <c r="LT283" s="27"/>
      <c r="LU283" s="19"/>
      <c r="LW283" s="75"/>
      <c r="LY283" s="22"/>
      <c r="LZ283" s="131"/>
      <c r="MB283" s="27"/>
      <c r="MC283" s="19"/>
      <c r="ME283" s="75"/>
      <c r="MG283" s="22"/>
      <c r="MH283" s="131"/>
      <c r="MJ283" s="27"/>
      <c r="MK283" s="19"/>
      <c r="MM283" s="75"/>
      <c r="MO283" s="22"/>
      <c r="MP283" s="131"/>
      <c r="MR283" s="27"/>
      <c r="MS283" s="19"/>
      <c r="MU283" s="75"/>
      <c r="MW283" s="22"/>
      <c r="MX283" s="131"/>
      <c r="MZ283" s="27"/>
      <c r="NA283" s="19"/>
      <c r="NC283" s="75"/>
      <c r="NE283" s="22"/>
      <c r="NF283" s="131"/>
      <c r="NH283" s="27"/>
      <c r="NI283" s="19"/>
      <c r="NK283" s="75"/>
      <c r="NM283" s="22"/>
      <c r="NN283" s="131"/>
      <c r="NP283" s="27"/>
      <c r="NQ283" s="19"/>
      <c r="NS283" s="75"/>
      <c r="NU283" s="22"/>
      <c r="NV283" s="131"/>
      <c r="NX283" s="27"/>
      <c r="NY283" s="19"/>
      <c r="OA283" s="75"/>
      <c r="OC283" s="22"/>
      <c r="OD283" s="131"/>
      <c r="OF283" s="27"/>
      <c r="OG283" s="19"/>
      <c r="OI283" s="75"/>
      <c r="OK283" s="22"/>
      <c r="OL283" s="131"/>
      <c r="ON283" s="27"/>
      <c r="OO283" s="19"/>
      <c r="OQ283" s="75"/>
      <c r="OS283" s="22"/>
      <c r="OT283" s="131"/>
      <c r="OV283" s="27"/>
      <c r="OW283" s="19"/>
      <c r="OY283" s="75"/>
      <c r="PA283" s="22"/>
      <c r="PB283" s="131"/>
      <c r="PD283" s="27"/>
      <c r="PE283" s="19"/>
      <c r="PG283" s="75"/>
      <c r="PI283" s="22"/>
      <c r="PJ283" s="131"/>
      <c r="PL283" s="27"/>
      <c r="PM283" s="19"/>
      <c r="PO283" s="75"/>
      <c r="PQ283" s="22"/>
      <c r="PR283" s="131"/>
      <c r="PT283" s="27"/>
      <c r="PU283" s="19"/>
      <c r="PW283" s="75"/>
      <c r="PY283" s="22"/>
      <c r="PZ283" s="131"/>
      <c r="QB283" s="27"/>
      <c r="QC283" s="19"/>
      <c r="QE283" s="75"/>
      <c r="QG283" s="22"/>
      <c r="QH283" s="131"/>
      <c r="QJ283" s="27"/>
      <c r="QK283" s="19"/>
      <c r="QM283" s="75"/>
      <c r="QO283" s="22"/>
      <c r="QP283" s="131"/>
      <c r="QR283" s="27"/>
      <c r="QS283" s="19"/>
      <c r="QU283" s="75"/>
      <c r="QW283" s="22"/>
      <c r="QX283" s="131"/>
      <c r="QZ283" s="27"/>
      <c r="RA283" s="19"/>
      <c r="RC283" s="75"/>
      <c r="RE283" s="22"/>
      <c r="RF283" s="131"/>
      <c r="RH283" s="27"/>
      <c r="RI283" s="19"/>
      <c r="RK283" s="75"/>
      <c r="RM283" s="22"/>
      <c r="RN283" s="131"/>
      <c r="RP283" s="27"/>
      <c r="RQ283" s="19"/>
      <c r="RS283" s="75"/>
      <c r="RU283" s="22"/>
      <c r="RV283" s="131"/>
      <c r="RX283" s="27"/>
      <c r="RY283" s="19"/>
      <c r="SA283" s="75"/>
      <c r="SC283" s="22"/>
      <c r="SD283" s="131"/>
      <c r="SF283" s="27"/>
      <c r="SG283" s="19"/>
      <c r="SI283" s="75"/>
      <c r="SK283" s="22"/>
      <c r="SL283" s="131"/>
      <c r="SN283" s="27"/>
      <c r="SO283" s="19"/>
      <c r="SQ283" s="75"/>
      <c r="SS283" s="22"/>
      <c r="ST283" s="131"/>
      <c r="SV283" s="27"/>
      <c r="SW283" s="19"/>
      <c r="SY283" s="75"/>
      <c r="TA283" s="22"/>
      <c r="TB283" s="131"/>
      <c r="TD283" s="27"/>
      <c r="TE283" s="19"/>
      <c r="TG283" s="75"/>
      <c r="TI283" s="22"/>
      <c r="TJ283" s="131"/>
      <c r="TL283" s="27"/>
      <c r="TM283" s="19"/>
      <c r="TO283" s="75"/>
      <c r="TQ283" s="22"/>
      <c r="TR283" s="131"/>
      <c r="TT283" s="27"/>
      <c r="TU283" s="19"/>
      <c r="TW283" s="75"/>
      <c r="TY283" s="22"/>
      <c r="TZ283" s="131"/>
      <c r="UB283" s="27"/>
      <c r="UC283" s="19"/>
      <c r="UE283" s="75"/>
      <c r="UG283" s="22"/>
      <c r="UH283" s="131"/>
      <c r="UJ283" s="27"/>
      <c r="UK283" s="19"/>
      <c r="UM283" s="75"/>
      <c r="UO283" s="22"/>
      <c r="UP283" s="131"/>
      <c r="UR283" s="27"/>
      <c r="US283" s="19"/>
      <c r="UU283" s="75"/>
      <c r="UW283" s="22"/>
      <c r="UX283" s="131"/>
      <c r="UZ283" s="27"/>
      <c r="VA283" s="19"/>
      <c r="VC283" s="75"/>
      <c r="VE283" s="22"/>
      <c r="VF283" s="131"/>
      <c r="VH283" s="27"/>
      <c r="VI283" s="19"/>
      <c r="VK283" s="75"/>
      <c r="VM283" s="22"/>
      <c r="VN283" s="131"/>
      <c r="VP283" s="27"/>
      <c r="VQ283" s="19"/>
      <c r="VS283" s="75"/>
      <c r="VU283" s="22"/>
      <c r="VV283" s="131"/>
      <c r="VX283" s="27"/>
      <c r="VY283" s="19"/>
      <c r="WA283" s="75"/>
      <c r="WC283" s="22"/>
      <c r="WD283" s="131"/>
      <c r="WF283" s="27"/>
      <c r="WG283" s="19"/>
      <c r="WI283" s="75"/>
      <c r="WK283" s="22"/>
      <c r="WL283" s="131"/>
      <c r="WN283" s="27"/>
      <c r="WO283" s="19"/>
      <c r="WQ283" s="75"/>
      <c r="WS283" s="22"/>
      <c r="WT283" s="131"/>
      <c r="WV283" s="27"/>
      <c r="WW283" s="19"/>
      <c r="WY283" s="75"/>
      <c r="XA283" s="22"/>
      <c r="XB283" s="131"/>
      <c r="XD283" s="27"/>
      <c r="XE283" s="19"/>
      <c r="XG283" s="75"/>
      <c r="XI283" s="22"/>
      <c r="XJ283" s="131"/>
      <c r="XL283" s="27"/>
      <c r="XM283" s="19"/>
      <c r="XO283" s="75"/>
      <c r="XQ283" s="22"/>
      <c r="XR283" s="131"/>
      <c r="XT283" s="27"/>
      <c r="XU283" s="19"/>
      <c r="XW283" s="75"/>
      <c r="XY283" s="22"/>
      <c r="XZ283" s="131"/>
      <c r="YB283" s="27"/>
      <c r="YC283" s="19"/>
      <c r="YE283" s="75"/>
      <c r="YG283" s="22"/>
      <c r="YH283" s="131"/>
      <c r="YJ283" s="27"/>
      <c r="YK283" s="19"/>
      <c r="YM283" s="75"/>
      <c r="YO283" s="22"/>
      <c r="YP283" s="131"/>
      <c r="YR283" s="27"/>
      <c r="YS283" s="19"/>
      <c r="YU283" s="75"/>
      <c r="YW283" s="22"/>
      <c r="YX283" s="131"/>
      <c r="YZ283" s="27"/>
      <c r="ZA283" s="19"/>
      <c r="ZC283" s="75"/>
      <c r="ZE283" s="22"/>
      <c r="ZF283" s="131"/>
      <c r="ZH283" s="27"/>
      <c r="ZI283" s="19"/>
      <c r="ZK283" s="75"/>
      <c r="ZM283" s="22"/>
      <c r="ZN283" s="131"/>
      <c r="ZP283" s="27"/>
      <c r="ZQ283" s="19"/>
      <c r="ZS283" s="75"/>
      <c r="ZU283" s="22"/>
      <c r="ZV283" s="131"/>
      <c r="ZX283" s="27"/>
      <c r="ZY283" s="19"/>
      <c r="AAA283" s="75"/>
      <c r="AAC283" s="22"/>
      <c r="AAD283" s="131"/>
      <c r="AAF283" s="27"/>
      <c r="AAG283" s="19"/>
      <c r="AAI283" s="75"/>
      <c r="AAK283" s="22"/>
      <c r="AAL283" s="131"/>
      <c r="AAN283" s="27"/>
      <c r="AAO283" s="19"/>
      <c r="AAQ283" s="75"/>
      <c r="AAS283" s="22"/>
      <c r="AAT283" s="131"/>
      <c r="AAV283" s="27"/>
      <c r="AAW283" s="19"/>
      <c r="AAY283" s="75"/>
      <c r="ABA283" s="22"/>
      <c r="ABB283" s="131"/>
      <c r="ABD283" s="27"/>
      <c r="ABE283" s="19"/>
      <c r="ABG283" s="75"/>
      <c r="ABI283" s="22"/>
      <c r="ABJ283" s="131"/>
      <c r="ABL283" s="27"/>
      <c r="ABM283" s="19"/>
      <c r="ABO283" s="75"/>
      <c r="ABQ283" s="22"/>
      <c r="ABR283" s="131"/>
      <c r="ABT283" s="27"/>
      <c r="ABU283" s="19"/>
      <c r="ABW283" s="75"/>
      <c r="ABY283" s="22"/>
      <c r="ABZ283" s="131"/>
      <c r="ACB283" s="27"/>
      <c r="ACC283" s="19"/>
      <c r="ACE283" s="75"/>
      <c r="ACG283" s="22"/>
      <c r="ACH283" s="131"/>
      <c r="ACJ283" s="27"/>
      <c r="ACK283" s="19"/>
      <c r="ACM283" s="75"/>
      <c r="ACO283" s="22"/>
      <c r="ACP283" s="131"/>
      <c r="ACR283" s="27"/>
      <c r="ACS283" s="19"/>
      <c r="ACU283" s="75"/>
      <c r="ACW283" s="22"/>
      <c r="ACX283" s="131"/>
      <c r="ACZ283" s="27"/>
      <c r="ADA283" s="19"/>
      <c r="ADC283" s="75"/>
      <c r="ADE283" s="22"/>
      <c r="ADF283" s="131"/>
      <c r="ADH283" s="27"/>
      <c r="ADI283" s="19"/>
      <c r="ADK283" s="75"/>
      <c r="ADM283" s="22"/>
      <c r="ADN283" s="131"/>
      <c r="ADP283" s="27"/>
      <c r="ADQ283" s="19"/>
      <c r="ADS283" s="75"/>
      <c r="ADU283" s="22"/>
      <c r="ADV283" s="131"/>
      <c r="ADX283" s="27"/>
      <c r="ADY283" s="19"/>
      <c r="AEA283" s="75"/>
      <c r="AEC283" s="22"/>
      <c r="AED283" s="131"/>
      <c r="AEF283" s="27"/>
      <c r="AEG283" s="19"/>
      <c r="AEI283" s="75"/>
      <c r="AEK283" s="22"/>
      <c r="AEL283" s="131"/>
      <c r="AEN283" s="27"/>
      <c r="AEO283" s="19"/>
      <c r="AEQ283" s="75"/>
      <c r="AES283" s="22"/>
      <c r="AET283" s="131"/>
      <c r="AEV283" s="27"/>
      <c r="AEW283" s="19"/>
      <c r="AEY283" s="75"/>
      <c r="AFA283" s="22"/>
      <c r="AFB283" s="131"/>
      <c r="AFD283" s="27"/>
      <c r="AFE283" s="19"/>
      <c r="AFG283" s="75"/>
      <c r="AFI283" s="22"/>
      <c r="AFJ283" s="131"/>
      <c r="AFL283" s="27"/>
      <c r="AFM283" s="19"/>
      <c r="AFO283" s="75"/>
      <c r="AFQ283" s="22"/>
      <c r="AFR283" s="131"/>
      <c r="AFT283" s="27"/>
      <c r="AFU283" s="19"/>
      <c r="AFW283" s="75"/>
      <c r="AFY283" s="22"/>
      <c r="AFZ283" s="131"/>
      <c r="AGB283" s="27"/>
      <c r="AGC283" s="19"/>
      <c r="AGE283" s="75"/>
      <c r="AGG283" s="22"/>
      <c r="AGH283" s="131"/>
      <c r="AGJ283" s="27"/>
      <c r="AGK283" s="19"/>
      <c r="AGM283" s="75"/>
      <c r="AGO283" s="22"/>
      <c r="AGP283" s="131"/>
      <c r="AGR283" s="27"/>
      <c r="AGS283" s="19"/>
      <c r="AGU283" s="75"/>
      <c r="AGW283" s="22"/>
      <c r="AGX283" s="131"/>
      <c r="AGZ283" s="27"/>
      <c r="AHA283" s="19"/>
      <c r="AHC283" s="75"/>
      <c r="AHE283" s="22"/>
      <c r="AHF283" s="131"/>
      <c r="AHH283" s="27"/>
      <c r="AHI283" s="19"/>
      <c r="AHK283" s="75"/>
      <c r="AHM283" s="22"/>
      <c r="AHN283" s="131"/>
      <c r="AHP283" s="27"/>
      <c r="AHQ283" s="19"/>
      <c r="AHS283" s="75"/>
      <c r="AHU283" s="22"/>
      <c r="AHV283" s="131"/>
      <c r="AHX283" s="27"/>
      <c r="AHY283" s="19"/>
      <c r="AIA283" s="75"/>
      <c r="AIC283" s="22"/>
      <c r="AID283" s="131"/>
      <c r="AIF283" s="27"/>
      <c r="AIG283" s="19"/>
      <c r="AII283" s="75"/>
      <c r="AIK283" s="22"/>
      <c r="AIL283" s="131"/>
      <c r="AIN283" s="27"/>
      <c r="AIO283" s="19"/>
      <c r="AIQ283" s="75"/>
      <c r="AIS283" s="22"/>
      <c r="AIT283" s="131"/>
      <c r="AIV283" s="27"/>
      <c r="AIW283" s="19"/>
      <c r="AIY283" s="75"/>
      <c r="AJA283" s="22"/>
      <c r="AJB283" s="131"/>
      <c r="AJD283" s="27"/>
      <c r="AJE283" s="19"/>
      <c r="AJG283" s="75"/>
      <c r="AJI283" s="22"/>
      <c r="AJJ283" s="131"/>
      <c r="AJL283" s="27"/>
      <c r="AJM283" s="19"/>
      <c r="AJO283" s="75"/>
      <c r="AJQ283" s="22"/>
      <c r="AJR283" s="131"/>
      <c r="AJT283" s="27"/>
      <c r="AJU283" s="19"/>
      <c r="AJW283" s="75"/>
      <c r="AJY283" s="22"/>
      <c r="AJZ283" s="131"/>
      <c r="AKB283" s="27"/>
      <c r="AKC283" s="19"/>
      <c r="AKE283" s="75"/>
      <c r="AKG283" s="22"/>
      <c r="AKH283" s="131"/>
      <c r="AKJ283" s="27"/>
      <c r="AKK283" s="19"/>
      <c r="AKM283" s="75"/>
      <c r="AKO283" s="22"/>
      <c r="AKP283" s="131"/>
      <c r="AKR283" s="27"/>
      <c r="AKS283" s="19"/>
      <c r="AKU283" s="75"/>
      <c r="AKW283" s="22"/>
      <c r="AKX283" s="131"/>
      <c r="AKZ283" s="27"/>
      <c r="ALA283" s="19"/>
      <c r="ALC283" s="75"/>
      <c r="ALE283" s="22"/>
      <c r="ALF283" s="131"/>
      <c r="ALH283" s="27"/>
      <c r="ALI283" s="19"/>
      <c r="ALK283" s="75"/>
      <c r="ALM283" s="22"/>
      <c r="ALN283" s="131"/>
      <c r="ALP283" s="27"/>
      <c r="ALQ283" s="19"/>
      <c r="ALS283" s="75"/>
      <c r="ALU283" s="22"/>
      <c r="ALV283" s="131"/>
      <c r="ALX283" s="27"/>
      <c r="ALY283" s="19"/>
      <c r="AMA283" s="75"/>
      <c r="AMC283" s="22"/>
      <c r="AMD283" s="131"/>
      <c r="AMF283" s="27"/>
      <c r="AMG283" s="19"/>
      <c r="AMI283" s="75"/>
      <c r="AMK283" s="22"/>
      <c r="AML283" s="131"/>
      <c r="AMN283" s="27"/>
      <c r="AMO283" s="19"/>
      <c r="AMQ283" s="75"/>
      <c r="AMS283" s="22"/>
      <c r="AMT283" s="131"/>
      <c r="AMV283" s="27"/>
      <c r="AMW283" s="19"/>
      <c r="AMY283" s="75"/>
      <c r="ANA283" s="22"/>
      <c r="ANB283" s="131"/>
      <c r="AND283" s="27"/>
      <c r="ANE283" s="19"/>
      <c r="ANG283" s="75"/>
      <c r="ANI283" s="22"/>
      <c r="ANJ283" s="131"/>
      <c r="ANL283" s="27"/>
      <c r="ANM283" s="19"/>
      <c r="ANO283" s="75"/>
      <c r="ANQ283" s="22"/>
      <c r="ANR283" s="131"/>
      <c r="ANT283" s="27"/>
      <c r="ANU283" s="19"/>
      <c r="ANW283" s="75"/>
      <c r="ANY283" s="22"/>
      <c r="ANZ283" s="131"/>
      <c r="AOB283" s="27"/>
      <c r="AOC283" s="19"/>
      <c r="AOE283" s="75"/>
      <c r="AOG283" s="22"/>
      <c r="AOH283" s="131"/>
      <c r="AOJ283" s="27"/>
      <c r="AOK283" s="19"/>
      <c r="AOM283" s="75"/>
      <c r="AOO283" s="22"/>
      <c r="AOP283" s="131"/>
      <c r="AOR283" s="27"/>
      <c r="AOS283" s="19"/>
      <c r="AOU283" s="75"/>
      <c r="AOW283" s="22"/>
      <c r="AOX283" s="131"/>
      <c r="AOZ283" s="27"/>
      <c r="APA283" s="19"/>
      <c r="APC283" s="75"/>
      <c r="APE283" s="22"/>
      <c r="APF283" s="131"/>
      <c r="APH283" s="27"/>
      <c r="API283" s="19"/>
      <c r="APK283" s="75"/>
      <c r="APM283" s="22"/>
      <c r="APN283" s="131"/>
      <c r="APP283" s="27"/>
      <c r="APQ283" s="19"/>
      <c r="APS283" s="75"/>
      <c r="APU283" s="22"/>
      <c r="APV283" s="131"/>
      <c r="APX283" s="27"/>
      <c r="APY283" s="19"/>
      <c r="AQA283" s="75"/>
      <c r="AQC283" s="22"/>
      <c r="AQD283" s="131"/>
      <c r="AQF283" s="27"/>
      <c r="AQG283" s="19"/>
      <c r="AQI283" s="75"/>
      <c r="AQK283" s="22"/>
      <c r="AQL283" s="131"/>
      <c r="AQN283" s="27"/>
      <c r="AQO283" s="19"/>
      <c r="AQQ283" s="75"/>
      <c r="AQS283" s="22"/>
      <c r="AQT283" s="131"/>
      <c r="AQV283" s="27"/>
      <c r="AQW283" s="19"/>
      <c r="AQY283" s="75"/>
      <c r="ARA283" s="22"/>
      <c r="ARB283" s="131"/>
      <c r="ARD283" s="27"/>
      <c r="ARE283" s="19"/>
      <c r="ARG283" s="75"/>
      <c r="ARI283" s="22"/>
      <c r="ARJ283" s="131"/>
      <c r="ARL283" s="27"/>
      <c r="ARM283" s="19"/>
      <c r="ARO283" s="75"/>
      <c r="ARQ283" s="22"/>
      <c r="ARR283" s="131"/>
      <c r="ART283" s="27"/>
      <c r="ARU283" s="19"/>
      <c r="ARW283" s="75"/>
      <c r="ARY283" s="22"/>
      <c r="ARZ283" s="131"/>
      <c r="ASB283" s="27"/>
      <c r="ASC283" s="19"/>
      <c r="ASE283" s="75"/>
      <c r="ASG283" s="22"/>
      <c r="ASH283" s="131"/>
      <c r="ASJ283" s="27"/>
      <c r="ASK283" s="19"/>
      <c r="ASM283" s="75"/>
      <c r="ASO283" s="22"/>
      <c r="ASP283" s="131"/>
      <c r="ASR283" s="27"/>
      <c r="ASS283" s="19"/>
      <c r="ASU283" s="75"/>
      <c r="ASW283" s="22"/>
      <c r="ASX283" s="131"/>
      <c r="ASZ283" s="27"/>
      <c r="ATA283" s="19"/>
      <c r="ATC283" s="75"/>
      <c r="ATE283" s="22"/>
      <c r="ATF283" s="131"/>
      <c r="ATH283" s="27"/>
      <c r="ATI283" s="19"/>
      <c r="ATK283" s="75"/>
      <c r="ATM283" s="22"/>
      <c r="ATN283" s="131"/>
      <c r="ATP283" s="27"/>
      <c r="ATQ283" s="19"/>
      <c r="ATS283" s="75"/>
      <c r="ATU283" s="22"/>
      <c r="ATV283" s="131"/>
      <c r="ATX283" s="27"/>
      <c r="ATY283" s="19"/>
      <c r="AUA283" s="75"/>
      <c r="AUC283" s="22"/>
      <c r="AUD283" s="131"/>
      <c r="AUF283" s="27"/>
      <c r="AUG283" s="19"/>
      <c r="AUI283" s="75"/>
      <c r="AUK283" s="22"/>
      <c r="AUL283" s="131"/>
      <c r="AUN283" s="27"/>
      <c r="AUO283" s="19"/>
      <c r="AUQ283" s="75"/>
      <c r="AUS283" s="22"/>
      <c r="AUT283" s="131"/>
      <c r="AUV283" s="27"/>
      <c r="AUW283" s="19"/>
      <c r="AUY283" s="75"/>
      <c r="AVA283" s="22"/>
      <c r="AVB283" s="131"/>
      <c r="AVD283" s="27"/>
      <c r="AVE283" s="19"/>
      <c r="AVG283" s="75"/>
      <c r="AVI283" s="22"/>
      <c r="AVJ283" s="131"/>
      <c r="AVL283" s="27"/>
      <c r="AVM283" s="19"/>
      <c r="AVO283" s="75"/>
      <c r="AVQ283" s="22"/>
      <c r="AVR283" s="131"/>
      <c r="AVT283" s="27"/>
      <c r="AVU283" s="19"/>
      <c r="AVW283" s="75"/>
      <c r="AVY283" s="22"/>
      <c r="AVZ283" s="131"/>
      <c r="AWB283" s="27"/>
      <c r="AWC283" s="19"/>
      <c r="AWE283" s="75"/>
      <c r="AWG283" s="22"/>
      <c r="AWH283" s="131"/>
      <c r="AWJ283" s="27"/>
      <c r="AWK283" s="19"/>
      <c r="AWM283" s="75"/>
      <c r="AWO283" s="22"/>
      <c r="AWP283" s="131"/>
      <c r="AWR283" s="27"/>
      <c r="AWS283" s="19"/>
      <c r="AWU283" s="75"/>
      <c r="AWW283" s="22"/>
      <c r="AWX283" s="131"/>
      <c r="AWZ283" s="27"/>
      <c r="AXA283" s="19"/>
      <c r="AXC283" s="75"/>
      <c r="AXE283" s="22"/>
      <c r="AXF283" s="131"/>
      <c r="AXH283" s="27"/>
      <c r="AXI283" s="19"/>
      <c r="AXK283" s="75"/>
      <c r="AXM283" s="22"/>
      <c r="AXN283" s="131"/>
      <c r="AXP283" s="27"/>
      <c r="AXQ283" s="19"/>
      <c r="AXS283" s="75"/>
      <c r="AXU283" s="22"/>
      <c r="AXV283" s="131"/>
      <c r="AXX283" s="27"/>
      <c r="AXY283" s="19"/>
      <c r="AYA283" s="75"/>
      <c r="AYC283" s="22"/>
      <c r="AYD283" s="131"/>
      <c r="AYF283" s="27"/>
      <c r="AYG283" s="19"/>
      <c r="AYI283" s="75"/>
      <c r="AYK283" s="22"/>
      <c r="AYL283" s="131"/>
      <c r="AYN283" s="27"/>
      <c r="AYO283" s="19"/>
      <c r="AYQ283" s="75"/>
      <c r="AYS283" s="22"/>
      <c r="AYT283" s="131"/>
      <c r="AYV283" s="27"/>
      <c r="AYW283" s="19"/>
      <c r="AYY283" s="75"/>
      <c r="AZA283" s="22"/>
      <c r="AZB283" s="131"/>
      <c r="AZD283" s="27"/>
      <c r="AZE283" s="19"/>
      <c r="AZG283" s="75"/>
      <c r="AZI283" s="22"/>
      <c r="AZJ283" s="131"/>
      <c r="AZL283" s="27"/>
      <c r="AZM283" s="19"/>
      <c r="AZO283" s="75"/>
      <c r="AZQ283" s="22"/>
      <c r="AZR283" s="131"/>
      <c r="AZT283" s="27"/>
      <c r="AZU283" s="19"/>
      <c r="AZW283" s="75"/>
      <c r="AZY283" s="22"/>
      <c r="AZZ283" s="131"/>
      <c r="BAB283" s="27"/>
      <c r="BAC283" s="19"/>
      <c r="BAE283" s="75"/>
      <c r="BAG283" s="22"/>
      <c r="BAH283" s="131"/>
      <c r="BAJ283" s="27"/>
      <c r="BAK283" s="19"/>
      <c r="BAM283" s="75"/>
      <c r="BAO283" s="22"/>
      <c r="BAP283" s="131"/>
      <c r="BAR283" s="27"/>
      <c r="BAS283" s="19"/>
      <c r="BAU283" s="75"/>
      <c r="BAW283" s="22"/>
      <c r="BAX283" s="131"/>
      <c r="BAZ283" s="27"/>
      <c r="BBA283" s="19"/>
      <c r="BBC283" s="75"/>
      <c r="BBE283" s="22"/>
      <c r="BBF283" s="131"/>
      <c r="BBH283" s="27"/>
      <c r="BBI283" s="19"/>
      <c r="BBK283" s="75"/>
      <c r="BBM283" s="22"/>
      <c r="BBN283" s="131"/>
      <c r="BBP283" s="27"/>
      <c r="BBQ283" s="19"/>
      <c r="BBS283" s="75"/>
      <c r="BBU283" s="22"/>
      <c r="BBV283" s="131"/>
      <c r="BBX283" s="27"/>
      <c r="BBY283" s="19"/>
      <c r="BCA283" s="75"/>
      <c r="BCC283" s="22"/>
      <c r="BCD283" s="131"/>
      <c r="BCF283" s="27"/>
      <c r="BCG283" s="19"/>
      <c r="BCI283" s="75"/>
      <c r="BCK283" s="22"/>
      <c r="BCL283" s="131"/>
      <c r="BCN283" s="27"/>
      <c r="BCO283" s="19"/>
      <c r="BCQ283" s="75"/>
      <c r="BCS283" s="22"/>
      <c r="BCT283" s="131"/>
      <c r="BCV283" s="27"/>
      <c r="BCW283" s="19"/>
      <c r="BCY283" s="75"/>
      <c r="BDA283" s="22"/>
      <c r="BDB283" s="131"/>
      <c r="BDD283" s="27"/>
      <c r="BDE283" s="19"/>
      <c r="BDG283" s="75"/>
      <c r="BDI283" s="22"/>
      <c r="BDJ283" s="131"/>
      <c r="BDL283" s="27"/>
      <c r="BDM283" s="19"/>
      <c r="BDO283" s="75"/>
      <c r="BDQ283" s="22"/>
      <c r="BDR283" s="131"/>
      <c r="BDT283" s="27"/>
      <c r="BDU283" s="19"/>
      <c r="BDW283" s="75"/>
      <c r="BDY283" s="22"/>
      <c r="BDZ283" s="131"/>
      <c r="BEB283" s="27"/>
      <c r="BEC283" s="19"/>
      <c r="BEE283" s="75"/>
      <c r="BEG283" s="22"/>
      <c r="BEH283" s="131"/>
      <c r="BEJ283" s="27"/>
      <c r="BEK283" s="19"/>
      <c r="BEM283" s="75"/>
      <c r="BEO283" s="22"/>
      <c r="BEP283" s="131"/>
      <c r="BER283" s="27"/>
      <c r="BES283" s="19"/>
      <c r="BEU283" s="75"/>
      <c r="BEW283" s="22"/>
      <c r="BEX283" s="131"/>
      <c r="BEZ283" s="27"/>
      <c r="BFA283" s="19"/>
      <c r="BFC283" s="75"/>
      <c r="BFE283" s="22"/>
      <c r="BFF283" s="131"/>
      <c r="BFH283" s="27"/>
      <c r="BFI283" s="19"/>
      <c r="BFK283" s="75"/>
      <c r="BFM283" s="22"/>
      <c r="BFN283" s="131"/>
      <c r="BFP283" s="27"/>
      <c r="BFQ283" s="19"/>
      <c r="BFS283" s="75"/>
      <c r="BFU283" s="22"/>
      <c r="BFV283" s="131"/>
      <c r="BFX283" s="27"/>
      <c r="BFY283" s="19"/>
      <c r="BGA283" s="75"/>
      <c r="BGC283" s="22"/>
      <c r="BGD283" s="131"/>
      <c r="BGF283" s="27"/>
      <c r="BGG283" s="19"/>
      <c r="BGI283" s="75"/>
      <c r="BGK283" s="22"/>
      <c r="BGL283" s="131"/>
      <c r="BGN283" s="27"/>
      <c r="BGO283" s="19"/>
      <c r="BGQ283" s="75"/>
      <c r="BGS283" s="22"/>
      <c r="BGT283" s="131"/>
      <c r="BGV283" s="27"/>
      <c r="BGW283" s="19"/>
      <c r="BGY283" s="75"/>
      <c r="BHA283" s="22"/>
      <c r="BHB283" s="131"/>
      <c r="BHD283" s="27"/>
      <c r="BHE283" s="19"/>
      <c r="BHG283" s="75"/>
      <c r="BHI283" s="22"/>
      <c r="BHJ283" s="131"/>
      <c r="BHL283" s="27"/>
      <c r="BHM283" s="19"/>
      <c r="BHO283" s="75"/>
      <c r="BHQ283" s="22"/>
      <c r="BHR283" s="131"/>
      <c r="BHT283" s="27"/>
      <c r="BHU283" s="19"/>
      <c r="BHW283" s="75"/>
      <c r="BHY283" s="22"/>
      <c r="BHZ283" s="131"/>
      <c r="BIB283" s="27"/>
      <c r="BIC283" s="19"/>
      <c r="BIE283" s="75"/>
      <c r="BIG283" s="22"/>
      <c r="BIH283" s="131"/>
      <c r="BIJ283" s="27"/>
      <c r="BIK283" s="19"/>
      <c r="BIM283" s="75"/>
      <c r="BIO283" s="22"/>
      <c r="BIP283" s="131"/>
      <c r="BIR283" s="27"/>
      <c r="BIS283" s="19"/>
      <c r="BIU283" s="75"/>
      <c r="BIW283" s="22"/>
      <c r="BIX283" s="131"/>
      <c r="BIZ283" s="27"/>
      <c r="BJA283" s="19"/>
      <c r="BJC283" s="75"/>
      <c r="BJE283" s="22"/>
      <c r="BJF283" s="131"/>
      <c r="BJH283" s="27"/>
      <c r="BJI283" s="19"/>
      <c r="BJK283" s="75"/>
      <c r="BJM283" s="22"/>
      <c r="BJN283" s="131"/>
      <c r="BJP283" s="27"/>
      <c r="BJQ283" s="19"/>
      <c r="BJS283" s="75"/>
      <c r="BJU283" s="22"/>
      <c r="BJV283" s="131"/>
      <c r="BJX283" s="27"/>
      <c r="BJY283" s="19"/>
      <c r="BKA283" s="75"/>
      <c r="BKC283" s="22"/>
      <c r="BKD283" s="131"/>
      <c r="BKF283" s="27"/>
      <c r="BKG283" s="19"/>
      <c r="BKI283" s="75"/>
      <c r="BKK283" s="22"/>
      <c r="BKL283" s="131"/>
      <c r="BKN283" s="27"/>
      <c r="BKO283" s="19"/>
      <c r="BKQ283" s="75"/>
      <c r="BKS283" s="22"/>
      <c r="BKT283" s="131"/>
      <c r="BKV283" s="27"/>
      <c r="BKW283" s="19"/>
      <c r="BKY283" s="75"/>
      <c r="BLA283" s="22"/>
      <c r="BLB283" s="131"/>
      <c r="BLD283" s="27"/>
      <c r="BLE283" s="19"/>
      <c r="BLG283" s="75"/>
      <c r="BLI283" s="22"/>
      <c r="BLJ283" s="131"/>
      <c r="BLL283" s="27"/>
      <c r="BLM283" s="19"/>
      <c r="BLO283" s="75"/>
      <c r="BLQ283" s="22"/>
      <c r="BLR283" s="131"/>
      <c r="BLT283" s="27"/>
      <c r="BLU283" s="19"/>
      <c r="BLW283" s="75"/>
      <c r="BLY283" s="22"/>
      <c r="BLZ283" s="131"/>
      <c r="BMB283" s="27"/>
      <c r="BMC283" s="19"/>
      <c r="BME283" s="75"/>
      <c r="BMG283" s="22"/>
      <c r="BMH283" s="131"/>
      <c r="BMJ283" s="27"/>
      <c r="BMK283" s="19"/>
      <c r="BMM283" s="75"/>
      <c r="BMO283" s="22"/>
      <c r="BMP283" s="131"/>
      <c r="BMR283" s="27"/>
      <c r="BMS283" s="19"/>
      <c r="BMU283" s="75"/>
      <c r="BMW283" s="22"/>
      <c r="BMX283" s="131"/>
      <c r="BMZ283" s="27"/>
      <c r="BNA283" s="19"/>
      <c r="BNC283" s="75"/>
      <c r="BNE283" s="22"/>
      <c r="BNF283" s="131"/>
      <c r="BNH283" s="27"/>
      <c r="BNI283" s="19"/>
      <c r="BNK283" s="75"/>
      <c r="BNM283" s="22"/>
      <c r="BNN283" s="131"/>
      <c r="BNP283" s="27"/>
      <c r="BNQ283" s="19"/>
      <c r="BNS283" s="75"/>
      <c r="BNU283" s="22"/>
      <c r="BNV283" s="131"/>
      <c r="BNX283" s="27"/>
      <c r="BNY283" s="19"/>
      <c r="BOA283" s="75"/>
      <c r="BOC283" s="22"/>
      <c r="BOD283" s="131"/>
      <c r="BOF283" s="27"/>
      <c r="BOG283" s="19"/>
      <c r="BOI283" s="75"/>
      <c r="BOK283" s="22"/>
      <c r="BOL283" s="131"/>
      <c r="BON283" s="27"/>
      <c r="BOO283" s="19"/>
      <c r="BOQ283" s="75"/>
      <c r="BOS283" s="22"/>
      <c r="BOT283" s="131"/>
      <c r="BOV283" s="27"/>
      <c r="BOW283" s="19"/>
      <c r="BOY283" s="75"/>
      <c r="BPA283" s="22"/>
      <c r="BPB283" s="131"/>
      <c r="BPD283" s="27"/>
      <c r="BPE283" s="19"/>
      <c r="BPG283" s="75"/>
      <c r="BPI283" s="22"/>
      <c r="BPJ283" s="131"/>
      <c r="BPL283" s="27"/>
      <c r="BPM283" s="19"/>
      <c r="BPO283" s="75"/>
      <c r="BPQ283" s="22"/>
      <c r="BPR283" s="131"/>
      <c r="BPT283" s="27"/>
      <c r="BPU283" s="19"/>
      <c r="BPW283" s="75"/>
      <c r="BPY283" s="22"/>
      <c r="BPZ283" s="131"/>
      <c r="BQB283" s="27"/>
      <c r="BQC283" s="19"/>
      <c r="BQE283" s="75"/>
      <c r="BQG283" s="22"/>
      <c r="BQH283" s="131"/>
      <c r="BQJ283" s="27"/>
      <c r="BQK283" s="19"/>
      <c r="BQM283" s="75"/>
      <c r="BQO283" s="22"/>
      <c r="BQP283" s="131"/>
      <c r="BQR283" s="27"/>
      <c r="BQS283" s="19"/>
      <c r="BQU283" s="75"/>
      <c r="BQW283" s="22"/>
      <c r="BQX283" s="131"/>
      <c r="BQZ283" s="27"/>
      <c r="BRA283" s="19"/>
      <c r="BRC283" s="75"/>
      <c r="BRE283" s="22"/>
      <c r="BRF283" s="131"/>
      <c r="BRH283" s="27"/>
      <c r="BRI283" s="19"/>
      <c r="BRK283" s="75"/>
      <c r="BRM283" s="22"/>
      <c r="BRN283" s="131"/>
      <c r="BRP283" s="27"/>
      <c r="BRQ283" s="19"/>
      <c r="BRS283" s="75"/>
      <c r="BRU283" s="22"/>
      <c r="BRV283" s="131"/>
      <c r="BRX283" s="27"/>
      <c r="BRY283" s="19"/>
      <c r="BSA283" s="75"/>
      <c r="BSC283" s="22"/>
      <c r="BSD283" s="131"/>
      <c r="BSF283" s="27"/>
      <c r="BSG283" s="19"/>
      <c r="BSI283" s="75"/>
      <c r="BSK283" s="22"/>
      <c r="BSL283" s="131"/>
      <c r="BSN283" s="27"/>
      <c r="BSO283" s="19"/>
      <c r="BSQ283" s="75"/>
      <c r="BSS283" s="22"/>
      <c r="BST283" s="131"/>
      <c r="BSV283" s="27"/>
      <c r="BSW283" s="19"/>
      <c r="BSY283" s="75"/>
      <c r="BTA283" s="22"/>
      <c r="BTB283" s="131"/>
      <c r="BTD283" s="27"/>
      <c r="BTE283" s="19"/>
      <c r="BTG283" s="75"/>
      <c r="BTI283" s="22"/>
      <c r="BTJ283" s="131"/>
      <c r="BTL283" s="27"/>
      <c r="BTM283" s="19"/>
      <c r="BTO283" s="75"/>
      <c r="BTQ283" s="22"/>
      <c r="BTR283" s="131"/>
      <c r="BTT283" s="27"/>
      <c r="BTU283" s="19"/>
      <c r="BTW283" s="75"/>
      <c r="BTY283" s="22"/>
      <c r="BTZ283" s="131"/>
      <c r="BUB283" s="27"/>
      <c r="BUC283" s="19"/>
      <c r="BUE283" s="75"/>
      <c r="BUG283" s="22"/>
      <c r="BUH283" s="131"/>
      <c r="BUJ283" s="27"/>
      <c r="BUK283" s="19"/>
      <c r="BUM283" s="75"/>
      <c r="BUO283" s="22"/>
      <c r="BUP283" s="131"/>
      <c r="BUR283" s="27"/>
      <c r="BUS283" s="19"/>
      <c r="BUU283" s="75"/>
      <c r="BUW283" s="22"/>
      <c r="BUX283" s="131"/>
      <c r="BUZ283" s="27"/>
      <c r="BVA283" s="19"/>
      <c r="BVC283" s="75"/>
      <c r="BVE283" s="22"/>
      <c r="BVF283" s="131"/>
      <c r="BVH283" s="27"/>
      <c r="BVI283" s="19"/>
      <c r="BVK283" s="75"/>
      <c r="BVM283" s="22"/>
      <c r="BVN283" s="131"/>
      <c r="BVP283" s="27"/>
      <c r="BVQ283" s="19"/>
      <c r="BVS283" s="75"/>
      <c r="BVU283" s="22"/>
      <c r="BVV283" s="131"/>
      <c r="BVX283" s="27"/>
      <c r="BVY283" s="19"/>
      <c r="BWA283" s="75"/>
      <c r="BWC283" s="22"/>
      <c r="BWD283" s="131"/>
      <c r="BWF283" s="27"/>
      <c r="BWG283" s="19"/>
      <c r="BWI283" s="75"/>
      <c r="BWK283" s="22"/>
      <c r="BWL283" s="131"/>
      <c r="BWN283" s="27"/>
      <c r="BWO283" s="19"/>
      <c r="BWQ283" s="75"/>
      <c r="BWS283" s="22"/>
      <c r="BWT283" s="131"/>
      <c r="BWV283" s="27"/>
      <c r="BWW283" s="19"/>
      <c r="BWY283" s="75"/>
      <c r="BXA283" s="22"/>
      <c r="BXB283" s="131"/>
      <c r="BXD283" s="27"/>
      <c r="BXE283" s="19"/>
      <c r="BXG283" s="75"/>
      <c r="BXI283" s="22"/>
      <c r="BXJ283" s="131"/>
      <c r="BXL283" s="27"/>
      <c r="BXM283" s="19"/>
      <c r="BXO283" s="75"/>
      <c r="BXQ283" s="22"/>
      <c r="BXR283" s="131"/>
      <c r="BXT283" s="27"/>
      <c r="BXU283" s="19"/>
      <c r="BXW283" s="75"/>
      <c r="BXY283" s="22"/>
      <c r="BXZ283" s="131"/>
      <c r="BYB283" s="27"/>
      <c r="BYC283" s="19"/>
      <c r="BYE283" s="75"/>
      <c r="BYG283" s="22"/>
      <c r="BYH283" s="131"/>
      <c r="BYJ283" s="27"/>
      <c r="BYK283" s="19"/>
      <c r="BYM283" s="75"/>
      <c r="BYO283" s="22"/>
      <c r="BYP283" s="131"/>
      <c r="BYR283" s="27"/>
      <c r="BYS283" s="19"/>
      <c r="BYU283" s="75"/>
      <c r="BYW283" s="22"/>
      <c r="BYX283" s="131"/>
      <c r="BYZ283" s="27"/>
      <c r="BZA283" s="19"/>
      <c r="BZC283" s="75"/>
      <c r="BZE283" s="22"/>
      <c r="BZF283" s="131"/>
      <c r="BZH283" s="27"/>
      <c r="BZI283" s="19"/>
      <c r="BZK283" s="75"/>
      <c r="BZM283" s="22"/>
      <c r="BZN283" s="131"/>
      <c r="BZP283" s="27"/>
      <c r="BZQ283" s="19"/>
      <c r="BZS283" s="75"/>
      <c r="BZU283" s="22"/>
      <c r="BZV283" s="131"/>
      <c r="BZX283" s="27"/>
      <c r="BZY283" s="19"/>
      <c r="CAA283" s="75"/>
      <c r="CAC283" s="22"/>
      <c r="CAD283" s="131"/>
      <c r="CAF283" s="27"/>
      <c r="CAG283" s="19"/>
      <c r="CAI283" s="75"/>
      <c r="CAK283" s="22"/>
      <c r="CAL283" s="131"/>
      <c r="CAN283" s="27"/>
      <c r="CAO283" s="19"/>
      <c r="CAQ283" s="75"/>
      <c r="CAS283" s="22"/>
      <c r="CAT283" s="131"/>
      <c r="CAV283" s="27"/>
      <c r="CAW283" s="19"/>
      <c r="CAY283" s="75"/>
      <c r="CBA283" s="22"/>
      <c r="CBB283" s="131"/>
      <c r="CBD283" s="27"/>
      <c r="CBE283" s="19"/>
      <c r="CBG283" s="75"/>
      <c r="CBI283" s="22"/>
      <c r="CBJ283" s="131"/>
      <c r="CBL283" s="27"/>
      <c r="CBM283" s="19"/>
      <c r="CBO283" s="75"/>
      <c r="CBQ283" s="22"/>
      <c r="CBR283" s="131"/>
      <c r="CBT283" s="27"/>
      <c r="CBU283" s="19"/>
      <c r="CBW283" s="75"/>
      <c r="CBY283" s="22"/>
      <c r="CBZ283" s="131"/>
      <c r="CCB283" s="27"/>
      <c r="CCC283" s="19"/>
      <c r="CCE283" s="75"/>
      <c r="CCG283" s="22"/>
      <c r="CCH283" s="131"/>
      <c r="CCJ283" s="27"/>
      <c r="CCK283" s="19"/>
      <c r="CCM283" s="75"/>
      <c r="CCO283" s="22"/>
      <c r="CCP283" s="131"/>
      <c r="CCR283" s="27"/>
      <c r="CCS283" s="19"/>
      <c r="CCU283" s="75"/>
      <c r="CCW283" s="22"/>
      <c r="CCX283" s="131"/>
      <c r="CCZ283" s="27"/>
      <c r="CDA283" s="19"/>
      <c r="CDC283" s="75"/>
      <c r="CDE283" s="22"/>
      <c r="CDF283" s="131"/>
      <c r="CDH283" s="27"/>
      <c r="CDI283" s="19"/>
      <c r="CDK283" s="75"/>
      <c r="CDM283" s="22"/>
      <c r="CDN283" s="131"/>
      <c r="CDP283" s="27"/>
      <c r="CDQ283" s="19"/>
      <c r="CDS283" s="75"/>
      <c r="CDU283" s="22"/>
      <c r="CDV283" s="131"/>
      <c r="CDX283" s="27"/>
      <c r="CDY283" s="19"/>
      <c r="CEA283" s="75"/>
      <c r="CEC283" s="22"/>
      <c r="CED283" s="131"/>
      <c r="CEF283" s="27"/>
      <c r="CEG283" s="19"/>
      <c r="CEI283" s="75"/>
      <c r="CEK283" s="22"/>
      <c r="CEL283" s="131"/>
      <c r="CEN283" s="27"/>
      <c r="CEO283" s="19"/>
      <c r="CEQ283" s="75"/>
      <c r="CES283" s="22"/>
      <c r="CET283" s="131"/>
      <c r="CEV283" s="27"/>
      <c r="CEW283" s="19"/>
      <c r="CEY283" s="75"/>
      <c r="CFA283" s="22"/>
      <c r="CFB283" s="131"/>
      <c r="CFD283" s="27"/>
      <c r="CFE283" s="19"/>
      <c r="CFG283" s="75"/>
      <c r="CFI283" s="22"/>
      <c r="CFJ283" s="131"/>
      <c r="CFL283" s="27"/>
      <c r="CFM283" s="19"/>
      <c r="CFO283" s="75"/>
      <c r="CFQ283" s="22"/>
      <c r="CFR283" s="131"/>
      <c r="CFT283" s="27"/>
      <c r="CFU283" s="19"/>
      <c r="CFW283" s="75"/>
      <c r="CFY283" s="22"/>
      <c r="CFZ283" s="131"/>
      <c r="CGB283" s="27"/>
      <c r="CGC283" s="19"/>
      <c r="CGE283" s="75"/>
      <c r="CGG283" s="22"/>
      <c r="CGH283" s="131"/>
      <c r="CGJ283" s="27"/>
      <c r="CGK283" s="19"/>
      <c r="CGM283" s="75"/>
      <c r="CGO283" s="22"/>
      <c r="CGP283" s="131"/>
      <c r="CGR283" s="27"/>
      <c r="CGS283" s="19"/>
      <c r="CGU283" s="75"/>
      <c r="CGW283" s="22"/>
      <c r="CGX283" s="131"/>
      <c r="CGZ283" s="27"/>
      <c r="CHA283" s="19"/>
      <c r="CHC283" s="75"/>
      <c r="CHE283" s="22"/>
      <c r="CHF283" s="131"/>
      <c r="CHH283" s="27"/>
      <c r="CHI283" s="19"/>
      <c r="CHK283" s="75"/>
      <c r="CHM283" s="22"/>
      <c r="CHN283" s="131"/>
      <c r="CHP283" s="27"/>
      <c r="CHQ283" s="19"/>
      <c r="CHS283" s="75"/>
      <c r="CHU283" s="22"/>
      <c r="CHV283" s="131"/>
      <c r="CHX283" s="27"/>
      <c r="CHY283" s="19"/>
      <c r="CIA283" s="75"/>
      <c r="CIC283" s="22"/>
      <c r="CID283" s="131"/>
      <c r="CIF283" s="27"/>
      <c r="CIG283" s="19"/>
      <c r="CII283" s="75"/>
      <c r="CIK283" s="22"/>
      <c r="CIL283" s="131"/>
      <c r="CIN283" s="27"/>
      <c r="CIO283" s="19"/>
      <c r="CIQ283" s="75"/>
      <c r="CIS283" s="22"/>
      <c r="CIT283" s="131"/>
      <c r="CIV283" s="27"/>
      <c r="CIW283" s="19"/>
      <c r="CIY283" s="75"/>
      <c r="CJA283" s="22"/>
      <c r="CJB283" s="131"/>
      <c r="CJD283" s="27"/>
      <c r="CJE283" s="19"/>
      <c r="CJG283" s="75"/>
      <c r="CJI283" s="22"/>
      <c r="CJJ283" s="131"/>
      <c r="CJL283" s="27"/>
      <c r="CJM283" s="19"/>
      <c r="CJO283" s="75"/>
      <c r="CJQ283" s="22"/>
      <c r="CJR283" s="131"/>
      <c r="CJT283" s="27"/>
      <c r="CJU283" s="19"/>
      <c r="CJW283" s="75"/>
      <c r="CJY283" s="22"/>
      <c r="CJZ283" s="131"/>
      <c r="CKB283" s="27"/>
      <c r="CKC283" s="19"/>
      <c r="CKE283" s="75"/>
      <c r="CKG283" s="22"/>
      <c r="CKH283" s="131"/>
      <c r="CKJ283" s="27"/>
      <c r="CKK283" s="19"/>
      <c r="CKM283" s="75"/>
      <c r="CKO283" s="22"/>
      <c r="CKP283" s="131"/>
      <c r="CKR283" s="27"/>
      <c r="CKS283" s="19"/>
      <c r="CKU283" s="75"/>
      <c r="CKW283" s="22"/>
      <c r="CKX283" s="131"/>
      <c r="CKZ283" s="27"/>
      <c r="CLA283" s="19"/>
      <c r="CLC283" s="75"/>
      <c r="CLE283" s="22"/>
      <c r="CLF283" s="131"/>
      <c r="CLH283" s="27"/>
      <c r="CLI283" s="19"/>
      <c r="CLK283" s="75"/>
      <c r="CLM283" s="22"/>
      <c r="CLN283" s="131"/>
      <c r="CLP283" s="27"/>
      <c r="CLQ283" s="19"/>
      <c r="CLS283" s="75"/>
      <c r="CLU283" s="22"/>
      <c r="CLV283" s="131"/>
      <c r="CLX283" s="27"/>
      <c r="CLY283" s="19"/>
      <c r="CMA283" s="75"/>
      <c r="CMC283" s="22"/>
      <c r="CMD283" s="131"/>
      <c r="CMF283" s="27"/>
      <c r="CMG283" s="19"/>
      <c r="CMI283" s="75"/>
      <c r="CMK283" s="22"/>
      <c r="CML283" s="131"/>
      <c r="CMN283" s="27"/>
      <c r="CMO283" s="19"/>
      <c r="CMQ283" s="75"/>
      <c r="CMS283" s="22"/>
      <c r="CMT283" s="131"/>
      <c r="CMV283" s="27"/>
      <c r="CMW283" s="19"/>
      <c r="CMY283" s="75"/>
      <c r="CNA283" s="22"/>
      <c r="CNB283" s="131"/>
      <c r="CND283" s="27"/>
      <c r="CNE283" s="19"/>
      <c r="CNG283" s="75"/>
      <c r="CNI283" s="22"/>
      <c r="CNJ283" s="131"/>
      <c r="CNL283" s="27"/>
      <c r="CNM283" s="19"/>
      <c r="CNO283" s="75"/>
      <c r="CNQ283" s="22"/>
      <c r="CNR283" s="131"/>
      <c r="CNT283" s="27"/>
      <c r="CNU283" s="19"/>
      <c r="CNW283" s="75"/>
      <c r="CNY283" s="22"/>
      <c r="CNZ283" s="131"/>
      <c r="COB283" s="27"/>
      <c r="COC283" s="19"/>
      <c r="COE283" s="75"/>
      <c r="COG283" s="22"/>
      <c r="COH283" s="131"/>
      <c r="COJ283" s="27"/>
      <c r="COK283" s="19"/>
      <c r="COM283" s="75"/>
      <c r="COO283" s="22"/>
      <c r="COP283" s="131"/>
      <c r="COR283" s="27"/>
      <c r="COS283" s="19"/>
      <c r="COU283" s="75"/>
      <c r="COW283" s="22"/>
      <c r="COX283" s="131"/>
      <c r="COZ283" s="27"/>
      <c r="CPA283" s="19"/>
      <c r="CPC283" s="75"/>
      <c r="CPE283" s="22"/>
      <c r="CPF283" s="131"/>
      <c r="CPH283" s="27"/>
      <c r="CPI283" s="19"/>
      <c r="CPK283" s="75"/>
      <c r="CPM283" s="22"/>
      <c r="CPN283" s="131"/>
      <c r="CPP283" s="27"/>
      <c r="CPQ283" s="19"/>
      <c r="CPS283" s="75"/>
      <c r="CPU283" s="22"/>
      <c r="CPV283" s="131"/>
      <c r="CPX283" s="27"/>
      <c r="CPY283" s="19"/>
      <c r="CQA283" s="75"/>
      <c r="CQC283" s="22"/>
      <c r="CQD283" s="131"/>
      <c r="CQF283" s="27"/>
      <c r="CQG283" s="19"/>
      <c r="CQI283" s="75"/>
      <c r="CQK283" s="22"/>
      <c r="CQL283" s="131"/>
      <c r="CQN283" s="27"/>
      <c r="CQO283" s="19"/>
      <c r="CQQ283" s="75"/>
      <c r="CQS283" s="22"/>
      <c r="CQT283" s="131"/>
      <c r="CQV283" s="27"/>
      <c r="CQW283" s="19"/>
      <c r="CQY283" s="75"/>
      <c r="CRA283" s="22"/>
      <c r="CRB283" s="131"/>
      <c r="CRD283" s="27"/>
      <c r="CRE283" s="19"/>
      <c r="CRG283" s="75"/>
      <c r="CRI283" s="22"/>
      <c r="CRJ283" s="131"/>
      <c r="CRL283" s="27"/>
      <c r="CRM283" s="19"/>
      <c r="CRO283" s="75"/>
      <c r="CRQ283" s="22"/>
      <c r="CRR283" s="131"/>
      <c r="CRT283" s="27"/>
      <c r="CRU283" s="19"/>
      <c r="CRW283" s="75"/>
      <c r="CRY283" s="22"/>
      <c r="CRZ283" s="131"/>
      <c r="CSB283" s="27"/>
      <c r="CSC283" s="19"/>
      <c r="CSE283" s="75"/>
      <c r="CSG283" s="22"/>
      <c r="CSH283" s="131"/>
      <c r="CSJ283" s="27"/>
      <c r="CSK283" s="19"/>
      <c r="CSM283" s="75"/>
      <c r="CSO283" s="22"/>
      <c r="CSP283" s="131"/>
      <c r="CSR283" s="27"/>
      <c r="CSS283" s="19"/>
      <c r="CSU283" s="75"/>
      <c r="CSW283" s="22"/>
      <c r="CSX283" s="131"/>
      <c r="CSZ283" s="27"/>
      <c r="CTA283" s="19"/>
      <c r="CTC283" s="75"/>
      <c r="CTE283" s="22"/>
      <c r="CTF283" s="131"/>
      <c r="CTH283" s="27"/>
      <c r="CTI283" s="19"/>
      <c r="CTK283" s="75"/>
      <c r="CTM283" s="22"/>
      <c r="CTN283" s="131"/>
      <c r="CTP283" s="27"/>
      <c r="CTQ283" s="19"/>
      <c r="CTS283" s="75"/>
      <c r="CTU283" s="22"/>
      <c r="CTV283" s="131"/>
      <c r="CTX283" s="27"/>
      <c r="CTY283" s="19"/>
      <c r="CUA283" s="75"/>
      <c r="CUC283" s="22"/>
      <c r="CUD283" s="131"/>
      <c r="CUF283" s="27"/>
      <c r="CUG283" s="19"/>
      <c r="CUI283" s="75"/>
      <c r="CUK283" s="22"/>
      <c r="CUL283" s="131"/>
      <c r="CUN283" s="27"/>
      <c r="CUO283" s="19"/>
      <c r="CUQ283" s="75"/>
      <c r="CUS283" s="22"/>
      <c r="CUT283" s="131"/>
      <c r="CUV283" s="27"/>
      <c r="CUW283" s="19"/>
      <c r="CUY283" s="75"/>
      <c r="CVA283" s="22"/>
      <c r="CVB283" s="131"/>
      <c r="CVD283" s="27"/>
      <c r="CVE283" s="19"/>
      <c r="CVG283" s="75"/>
      <c r="CVI283" s="22"/>
      <c r="CVJ283" s="131"/>
      <c r="CVL283" s="27"/>
      <c r="CVM283" s="19"/>
      <c r="CVO283" s="75"/>
      <c r="CVQ283" s="22"/>
      <c r="CVR283" s="131"/>
      <c r="CVT283" s="27"/>
      <c r="CVU283" s="19"/>
      <c r="CVW283" s="75"/>
      <c r="CVY283" s="22"/>
      <c r="CVZ283" s="131"/>
      <c r="CWB283" s="27"/>
      <c r="CWC283" s="19"/>
      <c r="CWE283" s="75"/>
      <c r="CWG283" s="22"/>
      <c r="CWH283" s="131"/>
      <c r="CWJ283" s="27"/>
      <c r="CWK283" s="19"/>
      <c r="CWM283" s="75"/>
      <c r="CWO283" s="22"/>
      <c r="CWP283" s="131"/>
      <c r="CWR283" s="27"/>
      <c r="CWS283" s="19"/>
      <c r="CWU283" s="75"/>
      <c r="CWW283" s="22"/>
      <c r="CWX283" s="131"/>
      <c r="CWZ283" s="27"/>
      <c r="CXA283" s="19"/>
      <c r="CXC283" s="75"/>
      <c r="CXE283" s="22"/>
      <c r="CXF283" s="131"/>
      <c r="CXH283" s="27"/>
      <c r="CXI283" s="19"/>
      <c r="CXK283" s="75"/>
      <c r="CXM283" s="22"/>
      <c r="CXN283" s="131"/>
      <c r="CXP283" s="27"/>
      <c r="CXQ283" s="19"/>
      <c r="CXS283" s="75"/>
      <c r="CXU283" s="22"/>
      <c r="CXV283" s="131"/>
      <c r="CXX283" s="27"/>
      <c r="CXY283" s="19"/>
      <c r="CYA283" s="75"/>
      <c r="CYC283" s="22"/>
      <c r="CYD283" s="131"/>
      <c r="CYF283" s="27"/>
      <c r="CYG283" s="19"/>
      <c r="CYI283" s="75"/>
      <c r="CYK283" s="22"/>
      <c r="CYL283" s="131"/>
      <c r="CYN283" s="27"/>
      <c r="CYO283" s="19"/>
      <c r="CYQ283" s="75"/>
      <c r="CYS283" s="22"/>
      <c r="CYT283" s="131"/>
      <c r="CYV283" s="27"/>
      <c r="CYW283" s="19"/>
      <c r="CYY283" s="75"/>
      <c r="CZA283" s="22"/>
      <c r="CZB283" s="131"/>
      <c r="CZD283" s="27"/>
      <c r="CZE283" s="19"/>
      <c r="CZG283" s="75"/>
      <c r="CZI283" s="22"/>
      <c r="CZJ283" s="131"/>
      <c r="CZL283" s="27"/>
      <c r="CZM283" s="19"/>
      <c r="CZO283" s="75"/>
      <c r="CZQ283" s="22"/>
      <c r="CZR283" s="131"/>
      <c r="CZT283" s="27"/>
      <c r="CZU283" s="19"/>
      <c r="CZW283" s="75"/>
      <c r="CZY283" s="22"/>
      <c r="CZZ283" s="131"/>
      <c r="DAB283" s="27"/>
      <c r="DAC283" s="19"/>
      <c r="DAE283" s="75"/>
      <c r="DAG283" s="22"/>
      <c r="DAH283" s="131"/>
      <c r="DAJ283" s="27"/>
      <c r="DAK283" s="19"/>
      <c r="DAM283" s="75"/>
      <c r="DAO283" s="22"/>
      <c r="DAP283" s="131"/>
      <c r="DAR283" s="27"/>
      <c r="DAS283" s="19"/>
      <c r="DAU283" s="75"/>
      <c r="DAW283" s="22"/>
      <c r="DAX283" s="131"/>
      <c r="DAZ283" s="27"/>
      <c r="DBA283" s="19"/>
      <c r="DBC283" s="75"/>
      <c r="DBE283" s="22"/>
      <c r="DBF283" s="131"/>
      <c r="DBH283" s="27"/>
      <c r="DBI283" s="19"/>
      <c r="DBK283" s="75"/>
      <c r="DBM283" s="22"/>
      <c r="DBN283" s="131"/>
      <c r="DBP283" s="27"/>
      <c r="DBQ283" s="19"/>
      <c r="DBS283" s="75"/>
      <c r="DBU283" s="22"/>
      <c r="DBV283" s="131"/>
      <c r="DBX283" s="27"/>
      <c r="DBY283" s="19"/>
      <c r="DCA283" s="75"/>
      <c r="DCC283" s="22"/>
      <c r="DCD283" s="131"/>
      <c r="DCF283" s="27"/>
      <c r="DCG283" s="19"/>
      <c r="DCI283" s="75"/>
      <c r="DCK283" s="22"/>
      <c r="DCL283" s="131"/>
      <c r="DCN283" s="27"/>
      <c r="DCO283" s="19"/>
      <c r="DCQ283" s="75"/>
      <c r="DCS283" s="22"/>
      <c r="DCT283" s="131"/>
      <c r="DCV283" s="27"/>
      <c r="DCW283" s="19"/>
      <c r="DCY283" s="75"/>
      <c r="DDA283" s="22"/>
      <c r="DDB283" s="131"/>
      <c r="DDD283" s="27"/>
      <c r="DDE283" s="19"/>
      <c r="DDG283" s="75"/>
      <c r="DDI283" s="22"/>
      <c r="DDJ283" s="131"/>
      <c r="DDL283" s="27"/>
      <c r="DDM283" s="19"/>
      <c r="DDO283" s="75"/>
      <c r="DDQ283" s="22"/>
      <c r="DDR283" s="131"/>
      <c r="DDT283" s="27"/>
      <c r="DDU283" s="19"/>
      <c r="DDW283" s="75"/>
      <c r="DDY283" s="22"/>
      <c r="DDZ283" s="131"/>
      <c r="DEB283" s="27"/>
      <c r="DEC283" s="19"/>
      <c r="DEE283" s="75"/>
      <c r="DEG283" s="22"/>
      <c r="DEH283" s="131"/>
      <c r="DEJ283" s="27"/>
      <c r="DEK283" s="19"/>
      <c r="DEM283" s="75"/>
      <c r="DEO283" s="22"/>
      <c r="DEP283" s="131"/>
      <c r="DER283" s="27"/>
      <c r="DES283" s="19"/>
      <c r="DEU283" s="75"/>
      <c r="DEW283" s="22"/>
      <c r="DEX283" s="131"/>
      <c r="DEZ283" s="27"/>
      <c r="DFA283" s="19"/>
      <c r="DFC283" s="75"/>
      <c r="DFE283" s="22"/>
      <c r="DFF283" s="131"/>
      <c r="DFH283" s="27"/>
      <c r="DFI283" s="19"/>
      <c r="DFK283" s="75"/>
      <c r="DFM283" s="22"/>
      <c r="DFN283" s="131"/>
      <c r="DFP283" s="27"/>
      <c r="DFQ283" s="19"/>
      <c r="DFS283" s="75"/>
      <c r="DFU283" s="22"/>
      <c r="DFV283" s="131"/>
      <c r="DFX283" s="27"/>
      <c r="DFY283" s="19"/>
      <c r="DGA283" s="75"/>
      <c r="DGC283" s="22"/>
      <c r="DGD283" s="131"/>
      <c r="DGF283" s="27"/>
      <c r="DGG283" s="19"/>
      <c r="DGI283" s="75"/>
      <c r="DGK283" s="22"/>
      <c r="DGL283" s="131"/>
      <c r="DGN283" s="27"/>
      <c r="DGO283" s="19"/>
      <c r="DGQ283" s="75"/>
      <c r="DGS283" s="22"/>
      <c r="DGT283" s="131"/>
      <c r="DGV283" s="27"/>
      <c r="DGW283" s="19"/>
      <c r="DGY283" s="75"/>
      <c r="DHA283" s="22"/>
      <c r="DHB283" s="131"/>
      <c r="DHD283" s="27"/>
      <c r="DHE283" s="19"/>
      <c r="DHG283" s="75"/>
      <c r="DHI283" s="22"/>
      <c r="DHJ283" s="131"/>
      <c r="DHL283" s="27"/>
      <c r="DHM283" s="19"/>
      <c r="DHO283" s="75"/>
      <c r="DHQ283" s="22"/>
      <c r="DHR283" s="131"/>
      <c r="DHT283" s="27"/>
      <c r="DHU283" s="19"/>
      <c r="DHW283" s="75"/>
      <c r="DHY283" s="22"/>
      <c r="DHZ283" s="131"/>
      <c r="DIB283" s="27"/>
      <c r="DIC283" s="19"/>
      <c r="DIE283" s="75"/>
      <c r="DIG283" s="22"/>
      <c r="DIH283" s="131"/>
      <c r="DIJ283" s="27"/>
      <c r="DIK283" s="19"/>
      <c r="DIM283" s="75"/>
      <c r="DIO283" s="22"/>
      <c r="DIP283" s="131"/>
      <c r="DIR283" s="27"/>
      <c r="DIS283" s="19"/>
      <c r="DIU283" s="75"/>
      <c r="DIW283" s="22"/>
      <c r="DIX283" s="131"/>
      <c r="DIZ283" s="27"/>
      <c r="DJA283" s="19"/>
      <c r="DJC283" s="75"/>
      <c r="DJE283" s="22"/>
      <c r="DJF283" s="131"/>
      <c r="DJH283" s="27"/>
      <c r="DJI283" s="19"/>
      <c r="DJK283" s="75"/>
      <c r="DJM283" s="22"/>
      <c r="DJN283" s="131"/>
      <c r="DJP283" s="27"/>
      <c r="DJQ283" s="19"/>
      <c r="DJS283" s="75"/>
      <c r="DJU283" s="22"/>
      <c r="DJV283" s="131"/>
      <c r="DJX283" s="27"/>
      <c r="DJY283" s="19"/>
      <c r="DKA283" s="75"/>
      <c r="DKC283" s="22"/>
      <c r="DKD283" s="131"/>
      <c r="DKF283" s="27"/>
      <c r="DKG283" s="19"/>
      <c r="DKI283" s="75"/>
      <c r="DKK283" s="22"/>
      <c r="DKL283" s="131"/>
      <c r="DKN283" s="27"/>
      <c r="DKO283" s="19"/>
      <c r="DKQ283" s="75"/>
      <c r="DKS283" s="22"/>
      <c r="DKT283" s="131"/>
      <c r="DKV283" s="27"/>
      <c r="DKW283" s="19"/>
      <c r="DKY283" s="75"/>
      <c r="DLA283" s="22"/>
      <c r="DLB283" s="131"/>
      <c r="DLD283" s="27"/>
      <c r="DLE283" s="19"/>
      <c r="DLG283" s="75"/>
      <c r="DLI283" s="22"/>
      <c r="DLJ283" s="131"/>
      <c r="DLL283" s="27"/>
      <c r="DLM283" s="19"/>
      <c r="DLO283" s="75"/>
      <c r="DLQ283" s="22"/>
      <c r="DLR283" s="131"/>
      <c r="DLT283" s="27"/>
      <c r="DLU283" s="19"/>
      <c r="DLW283" s="75"/>
      <c r="DLY283" s="22"/>
      <c r="DLZ283" s="131"/>
      <c r="DMB283" s="27"/>
      <c r="DMC283" s="19"/>
      <c r="DME283" s="75"/>
      <c r="DMG283" s="22"/>
      <c r="DMH283" s="131"/>
      <c r="DMJ283" s="27"/>
      <c r="DMK283" s="19"/>
      <c r="DMM283" s="75"/>
      <c r="DMO283" s="22"/>
      <c r="DMP283" s="131"/>
      <c r="DMR283" s="27"/>
      <c r="DMS283" s="19"/>
      <c r="DMU283" s="75"/>
      <c r="DMW283" s="22"/>
      <c r="DMX283" s="131"/>
      <c r="DMZ283" s="27"/>
      <c r="DNA283" s="19"/>
      <c r="DNC283" s="75"/>
      <c r="DNE283" s="22"/>
      <c r="DNF283" s="131"/>
      <c r="DNH283" s="27"/>
      <c r="DNI283" s="19"/>
      <c r="DNK283" s="75"/>
      <c r="DNM283" s="22"/>
      <c r="DNN283" s="131"/>
      <c r="DNP283" s="27"/>
      <c r="DNQ283" s="19"/>
      <c r="DNS283" s="75"/>
      <c r="DNU283" s="22"/>
      <c r="DNV283" s="131"/>
      <c r="DNX283" s="27"/>
      <c r="DNY283" s="19"/>
      <c r="DOA283" s="75"/>
      <c r="DOC283" s="22"/>
      <c r="DOD283" s="131"/>
      <c r="DOF283" s="27"/>
      <c r="DOG283" s="19"/>
      <c r="DOI283" s="75"/>
      <c r="DOK283" s="22"/>
      <c r="DOL283" s="131"/>
      <c r="DON283" s="27"/>
      <c r="DOO283" s="19"/>
      <c r="DOQ283" s="75"/>
      <c r="DOS283" s="22"/>
      <c r="DOT283" s="131"/>
      <c r="DOV283" s="27"/>
      <c r="DOW283" s="19"/>
      <c r="DOY283" s="75"/>
      <c r="DPA283" s="22"/>
      <c r="DPB283" s="131"/>
      <c r="DPD283" s="27"/>
      <c r="DPE283" s="19"/>
      <c r="DPG283" s="75"/>
      <c r="DPI283" s="22"/>
      <c r="DPJ283" s="131"/>
      <c r="DPL283" s="27"/>
      <c r="DPM283" s="19"/>
      <c r="DPO283" s="75"/>
      <c r="DPQ283" s="22"/>
      <c r="DPR283" s="131"/>
      <c r="DPT283" s="27"/>
      <c r="DPU283" s="19"/>
      <c r="DPW283" s="75"/>
      <c r="DPY283" s="22"/>
      <c r="DPZ283" s="131"/>
      <c r="DQB283" s="27"/>
      <c r="DQC283" s="19"/>
      <c r="DQE283" s="75"/>
      <c r="DQG283" s="22"/>
      <c r="DQH283" s="131"/>
      <c r="DQJ283" s="27"/>
      <c r="DQK283" s="19"/>
      <c r="DQM283" s="75"/>
      <c r="DQO283" s="22"/>
      <c r="DQP283" s="131"/>
      <c r="DQR283" s="27"/>
      <c r="DQS283" s="19"/>
      <c r="DQU283" s="75"/>
      <c r="DQW283" s="22"/>
      <c r="DQX283" s="131"/>
      <c r="DQZ283" s="27"/>
      <c r="DRA283" s="19"/>
      <c r="DRC283" s="75"/>
      <c r="DRE283" s="22"/>
      <c r="DRF283" s="131"/>
      <c r="DRH283" s="27"/>
      <c r="DRI283" s="19"/>
      <c r="DRK283" s="75"/>
      <c r="DRM283" s="22"/>
      <c r="DRN283" s="131"/>
      <c r="DRP283" s="27"/>
      <c r="DRQ283" s="19"/>
      <c r="DRS283" s="75"/>
      <c r="DRU283" s="22"/>
      <c r="DRV283" s="131"/>
      <c r="DRX283" s="27"/>
      <c r="DRY283" s="19"/>
      <c r="DSA283" s="75"/>
      <c r="DSC283" s="22"/>
      <c r="DSD283" s="131"/>
      <c r="DSF283" s="27"/>
      <c r="DSG283" s="19"/>
      <c r="DSI283" s="75"/>
      <c r="DSK283" s="22"/>
      <c r="DSL283" s="131"/>
      <c r="DSN283" s="27"/>
      <c r="DSO283" s="19"/>
      <c r="DSQ283" s="75"/>
      <c r="DSS283" s="22"/>
      <c r="DST283" s="131"/>
      <c r="DSV283" s="27"/>
      <c r="DSW283" s="19"/>
      <c r="DSY283" s="75"/>
      <c r="DTA283" s="22"/>
      <c r="DTB283" s="131"/>
      <c r="DTD283" s="27"/>
      <c r="DTE283" s="19"/>
      <c r="DTG283" s="75"/>
      <c r="DTI283" s="22"/>
      <c r="DTJ283" s="131"/>
      <c r="DTL283" s="27"/>
      <c r="DTM283" s="19"/>
      <c r="DTO283" s="75"/>
      <c r="DTQ283" s="22"/>
      <c r="DTR283" s="131"/>
      <c r="DTT283" s="27"/>
      <c r="DTU283" s="19"/>
      <c r="DTW283" s="75"/>
      <c r="DTY283" s="22"/>
      <c r="DTZ283" s="131"/>
      <c r="DUB283" s="27"/>
      <c r="DUC283" s="19"/>
      <c r="DUE283" s="75"/>
      <c r="DUG283" s="22"/>
      <c r="DUH283" s="131"/>
      <c r="DUJ283" s="27"/>
      <c r="DUK283" s="19"/>
      <c r="DUM283" s="75"/>
      <c r="DUO283" s="22"/>
      <c r="DUP283" s="131"/>
      <c r="DUR283" s="27"/>
      <c r="DUS283" s="19"/>
      <c r="DUU283" s="75"/>
      <c r="DUW283" s="22"/>
      <c r="DUX283" s="131"/>
      <c r="DUZ283" s="27"/>
      <c r="DVA283" s="19"/>
      <c r="DVC283" s="75"/>
      <c r="DVE283" s="22"/>
      <c r="DVF283" s="131"/>
      <c r="DVH283" s="27"/>
      <c r="DVI283" s="19"/>
      <c r="DVK283" s="75"/>
      <c r="DVM283" s="22"/>
      <c r="DVN283" s="131"/>
      <c r="DVP283" s="27"/>
      <c r="DVQ283" s="19"/>
      <c r="DVS283" s="75"/>
      <c r="DVU283" s="22"/>
      <c r="DVV283" s="131"/>
      <c r="DVX283" s="27"/>
      <c r="DVY283" s="19"/>
      <c r="DWA283" s="75"/>
      <c r="DWC283" s="22"/>
      <c r="DWD283" s="131"/>
      <c r="DWF283" s="27"/>
      <c r="DWG283" s="19"/>
      <c r="DWI283" s="75"/>
      <c r="DWK283" s="22"/>
      <c r="DWL283" s="131"/>
      <c r="DWN283" s="27"/>
      <c r="DWO283" s="19"/>
      <c r="DWQ283" s="75"/>
      <c r="DWS283" s="22"/>
      <c r="DWT283" s="131"/>
      <c r="DWV283" s="27"/>
      <c r="DWW283" s="19"/>
      <c r="DWY283" s="75"/>
      <c r="DXA283" s="22"/>
      <c r="DXB283" s="131"/>
      <c r="DXD283" s="27"/>
      <c r="DXE283" s="19"/>
      <c r="DXG283" s="75"/>
      <c r="DXI283" s="22"/>
      <c r="DXJ283" s="131"/>
      <c r="DXL283" s="27"/>
      <c r="DXM283" s="19"/>
      <c r="DXO283" s="75"/>
      <c r="DXQ283" s="22"/>
      <c r="DXR283" s="131"/>
      <c r="DXT283" s="27"/>
      <c r="DXU283" s="19"/>
      <c r="DXW283" s="75"/>
      <c r="DXY283" s="22"/>
      <c r="DXZ283" s="131"/>
      <c r="DYB283" s="27"/>
      <c r="DYC283" s="19"/>
      <c r="DYE283" s="75"/>
      <c r="DYG283" s="22"/>
      <c r="DYH283" s="131"/>
      <c r="DYJ283" s="27"/>
      <c r="DYK283" s="19"/>
      <c r="DYM283" s="75"/>
      <c r="DYO283" s="22"/>
      <c r="DYP283" s="131"/>
      <c r="DYR283" s="27"/>
      <c r="DYS283" s="19"/>
      <c r="DYU283" s="75"/>
      <c r="DYW283" s="22"/>
      <c r="DYX283" s="131"/>
      <c r="DYZ283" s="27"/>
      <c r="DZA283" s="19"/>
      <c r="DZC283" s="75"/>
      <c r="DZE283" s="22"/>
      <c r="DZF283" s="131"/>
      <c r="DZH283" s="27"/>
      <c r="DZI283" s="19"/>
      <c r="DZK283" s="75"/>
      <c r="DZM283" s="22"/>
      <c r="DZN283" s="131"/>
      <c r="DZP283" s="27"/>
      <c r="DZQ283" s="19"/>
      <c r="DZS283" s="75"/>
      <c r="DZU283" s="22"/>
      <c r="DZV283" s="131"/>
      <c r="DZX283" s="27"/>
      <c r="DZY283" s="19"/>
      <c r="EAA283" s="75"/>
      <c r="EAC283" s="22"/>
      <c r="EAD283" s="131"/>
      <c r="EAF283" s="27"/>
      <c r="EAG283" s="19"/>
      <c r="EAI283" s="75"/>
      <c r="EAK283" s="22"/>
      <c r="EAL283" s="131"/>
      <c r="EAN283" s="27"/>
      <c r="EAO283" s="19"/>
      <c r="EAQ283" s="75"/>
      <c r="EAS283" s="22"/>
      <c r="EAT283" s="131"/>
      <c r="EAV283" s="27"/>
      <c r="EAW283" s="19"/>
      <c r="EAY283" s="75"/>
      <c r="EBA283" s="22"/>
      <c r="EBB283" s="131"/>
      <c r="EBD283" s="27"/>
      <c r="EBE283" s="19"/>
      <c r="EBG283" s="75"/>
      <c r="EBI283" s="22"/>
      <c r="EBJ283" s="131"/>
      <c r="EBL283" s="27"/>
      <c r="EBM283" s="19"/>
      <c r="EBO283" s="75"/>
      <c r="EBQ283" s="22"/>
      <c r="EBR283" s="131"/>
      <c r="EBT283" s="27"/>
      <c r="EBU283" s="19"/>
      <c r="EBW283" s="75"/>
      <c r="EBY283" s="22"/>
      <c r="EBZ283" s="131"/>
      <c r="ECB283" s="27"/>
      <c r="ECC283" s="19"/>
      <c r="ECE283" s="75"/>
      <c r="ECG283" s="22"/>
      <c r="ECH283" s="131"/>
      <c r="ECJ283" s="27"/>
      <c r="ECK283" s="19"/>
      <c r="ECM283" s="75"/>
      <c r="ECO283" s="22"/>
      <c r="ECP283" s="131"/>
      <c r="ECR283" s="27"/>
      <c r="ECS283" s="19"/>
      <c r="ECU283" s="75"/>
      <c r="ECW283" s="22"/>
      <c r="ECX283" s="131"/>
      <c r="ECZ283" s="27"/>
      <c r="EDA283" s="19"/>
      <c r="EDC283" s="75"/>
      <c r="EDE283" s="22"/>
      <c r="EDF283" s="131"/>
      <c r="EDH283" s="27"/>
      <c r="EDI283" s="19"/>
      <c r="EDK283" s="75"/>
      <c r="EDM283" s="22"/>
      <c r="EDN283" s="131"/>
      <c r="EDP283" s="27"/>
      <c r="EDQ283" s="19"/>
      <c r="EDS283" s="75"/>
      <c r="EDU283" s="22"/>
      <c r="EDV283" s="131"/>
      <c r="EDX283" s="27"/>
      <c r="EDY283" s="19"/>
      <c r="EEA283" s="75"/>
      <c r="EEC283" s="22"/>
      <c r="EED283" s="131"/>
      <c r="EEF283" s="27"/>
      <c r="EEG283" s="19"/>
      <c r="EEI283" s="75"/>
      <c r="EEK283" s="22"/>
      <c r="EEL283" s="131"/>
      <c r="EEN283" s="27"/>
      <c r="EEO283" s="19"/>
      <c r="EEQ283" s="75"/>
      <c r="EES283" s="22"/>
      <c r="EET283" s="131"/>
      <c r="EEV283" s="27"/>
      <c r="EEW283" s="19"/>
      <c r="EEY283" s="75"/>
      <c r="EFA283" s="22"/>
      <c r="EFB283" s="131"/>
      <c r="EFD283" s="27"/>
      <c r="EFE283" s="19"/>
      <c r="EFG283" s="75"/>
      <c r="EFI283" s="22"/>
      <c r="EFJ283" s="131"/>
      <c r="EFL283" s="27"/>
      <c r="EFM283" s="19"/>
      <c r="EFO283" s="75"/>
      <c r="EFQ283" s="22"/>
      <c r="EFR283" s="131"/>
      <c r="EFT283" s="27"/>
      <c r="EFU283" s="19"/>
      <c r="EFW283" s="75"/>
      <c r="EFY283" s="22"/>
      <c r="EFZ283" s="131"/>
      <c r="EGB283" s="27"/>
      <c r="EGC283" s="19"/>
      <c r="EGE283" s="75"/>
      <c r="EGG283" s="22"/>
      <c r="EGH283" s="131"/>
      <c r="EGJ283" s="27"/>
      <c r="EGK283" s="19"/>
      <c r="EGM283" s="75"/>
      <c r="EGO283" s="22"/>
      <c r="EGP283" s="131"/>
      <c r="EGR283" s="27"/>
      <c r="EGS283" s="19"/>
      <c r="EGU283" s="75"/>
      <c r="EGW283" s="22"/>
      <c r="EGX283" s="131"/>
      <c r="EGZ283" s="27"/>
      <c r="EHA283" s="19"/>
      <c r="EHC283" s="75"/>
      <c r="EHE283" s="22"/>
      <c r="EHF283" s="131"/>
      <c r="EHH283" s="27"/>
      <c r="EHI283" s="19"/>
      <c r="EHK283" s="75"/>
      <c r="EHM283" s="22"/>
      <c r="EHN283" s="131"/>
      <c r="EHP283" s="27"/>
      <c r="EHQ283" s="19"/>
      <c r="EHS283" s="75"/>
      <c r="EHU283" s="22"/>
      <c r="EHV283" s="131"/>
      <c r="EHX283" s="27"/>
      <c r="EHY283" s="19"/>
      <c r="EIA283" s="75"/>
      <c r="EIC283" s="22"/>
      <c r="EID283" s="131"/>
      <c r="EIF283" s="27"/>
      <c r="EIG283" s="19"/>
      <c r="EII283" s="75"/>
      <c r="EIK283" s="22"/>
      <c r="EIL283" s="131"/>
      <c r="EIN283" s="27"/>
      <c r="EIO283" s="19"/>
      <c r="EIQ283" s="75"/>
      <c r="EIS283" s="22"/>
      <c r="EIT283" s="131"/>
      <c r="EIV283" s="27"/>
      <c r="EIW283" s="19"/>
      <c r="EIY283" s="75"/>
      <c r="EJA283" s="22"/>
      <c r="EJB283" s="131"/>
      <c r="EJD283" s="27"/>
      <c r="EJE283" s="19"/>
      <c r="EJG283" s="75"/>
      <c r="EJI283" s="22"/>
      <c r="EJJ283" s="131"/>
      <c r="EJL283" s="27"/>
      <c r="EJM283" s="19"/>
      <c r="EJO283" s="75"/>
      <c r="EJQ283" s="22"/>
      <c r="EJR283" s="131"/>
      <c r="EJT283" s="27"/>
      <c r="EJU283" s="19"/>
      <c r="EJW283" s="75"/>
      <c r="EJY283" s="22"/>
      <c r="EJZ283" s="131"/>
      <c r="EKB283" s="27"/>
      <c r="EKC283" s="19"/>
      <c r="EKE283" s="75"/>
      <c r="EKG283" s="22"/>
      <c r="EKH283" s="131"/>
      <c r="EKJ283" s="27"/>
      <c r="EKK283" s="19"/>
      <c r="EKM283" s="75"/>
      <c r="EKO283" s="22"/>
      <c r="EKP283" s="131"/>
      <c r="EKR283" s="27"/>
      <c r="EKS283" s="19"/>
      <c r="EKU283" s="75"/>
      <c r="EKW283" s="22"/>
      <c r="EKX283" s="131"/>
      <c r="EKZ283" s="27"/>
      <c r="ELA283" s="19"/>
      <c r="ELC283" s="75"/>
      <c r="ELE283" s="22"/>
      <c r="ELF283" s="131"/>
      <c r="ELH283" s="27"/>
      <c r="ELI283" s="19"/>
      <c r="ELK283" s="75"/>
      <c r="ELM283" s="22"/>
      <c r="ELN283" s="131"/>
      <c r="ELP283" s="27"/>
      <c r="ELQ283" s="19"/>
      <c r="ELS283" s="75"/>
      <c r="ELU283" s="22"/>
      <c r="ELV283" s="131"/>
      <c r="ELX283" s="27"/>
      <c r="ELY283" s="19"/>
      <c r="EMA283" s="75"/>
      <c r="EMC283" s="22"/>
      <c r="EMD283" s="131"/>
      <c r="EMF283" s="27"/>
      <c r="EMG283" s="19"/>
      <c r="EMI283" s="75"/>
      <c r="EMK283" s="22"/>
      <c r="EML283" s="131"/>
      <c r="EMN283" s="27"/>
      <c r="EMO283" s="19"/>
      <c r="EMQ283" s="75"/>
      <c r="EMS283" s="22"/>
      <c r="EMT283" s="131"/>
      <c r="EMV283" s="27"/>
      <c r="EMW283" s="19"/>
      <c r="EMY283" s="75"/>
      <c r="ENA283" s="22"/>
      <c r="ENB283" s="131"/>
      <c r="END283" s="27"/>
      <c r="ENE283" s="19"/>
      <c r="ENG283" s="75"/>
      <c r="ENI283" s="22"/>
      <c r="ENJ283" s="131"/>
      <c r="ENL283" s="27"/>
      <c r="ENM283" s="19"/>
      <c r="ENO283" s="75"/>
      <c r="ENQ283" s="22"/>
      <c r="ENR283" s="131"/>
      <c r="ENT283" s="27"/>
      <c r="ENU283" s="19"/>
      <c r="ENW283" s="75"/>
      <c r="ENY283" s="22"/>
      <c r="ENZ283" s="131"/>
      <c r="EOB283" s="27"/>
      <c r="EOC283" s="19"/>
      <c r="EOE283" s="75"/>
      <c r="EOG283" s="22"/>
      <c r="EOH283" s="131"/>
      <c r="EOJ283" s="27"/>
      <c r="EOK283" s="19"/>
      <c r="EOM283" s="75"/>
      <c r="EOO283" s="22"/>
      <c r="EOP283" s="131"/>
      <c r="EOR283" s="27"/>
      <c r="EOS283" s="19"/>
      <c r="EOU283" s="75"/>
      <c r="EOW283" s="22"/>
      <c r="EOX283" s="131"/>
      <c r="EOZ283" s="27"/>
      <c r="EPA283" s="19"/>
      <c r="EPC283" s="75"/>
      <c r="EPE283" s="22"/>
      <c r="EPF283" s="131"/>
      <c r="EPH283" s="27"/>
      <c r="EPI283" s="19"/>
      <c r="EPK283" s="75"/>
      <c r="EPM283" s="22"/>
      <c r="EPN283" s="131"/>
      <c r="EPP283" s="27"/>
      <c r="EPQ283" s="19"/>
      <c r="EPS283" s="75"/>
      <c r="EPU283" s="22"/>
      <c r="EPV283" s="131"/>
      <c r="EPX283" s="27"/>
      <c r="EPY283" s="19"/>
      <c r="EQA283" s="75"/>
      <c r="EQC283" s="22"/>
      <c r="EQD283" s="131"/>
      <c r="EQF283" s="27"/>
      <c r="EQG283" s="19"/>
      <c r="EQI283" s="75"/>
      <c r="EQK283" s="22"/>
      <c r="EQL283" s="131"/>
      <c r="EQN283" s="27"/>
      <c r="EQO283" s="19"/>
      <c r="EQQ283" s="75"/>
      <c r="EQS283" s="22"/>
      <c r="EQT283" s="131"/>
      <c r="EQV283" s="27"/>
      <c r="EQW283" s="19"/>
      <c r="EQY283" s="75"/>
      <c r="ERA283" s="22"/>
      <c r="ERB283" s="131"/>
      <c r="ERD283" s="27"/>
      <c r="ERE283" s="19"/>
      <c r="ERG283" s="75"/>
      <c r="ERI283" s="22"/>
      <c r="ERJ283" s="131"/>
      <c r="ERL283" s="27"/>
      <c r="ERM283" s="19"/>
      <c r="ERO283" s="75"/>
      <c r="ERQ283" s="22"/>
      <c r="ERR283" s="131"/>
      <c r="ERT283" s="27"/>
      <c r="ERU283" s="19"/>
      <c r="ERW283" s="75"/>
      <c r="ERY283" s="22"/>
      <c r="ERZ283" s="131"/>
      <c r="ESB283" s="27"/>
      <c r="ESC283" s="19"/>
      <c r="ESE283" s="75"/>
      <c r="ESG283" s="22"/>
      <c r="ESH283" s="131"/>
      <c r="ESJ283" s="27"/>
      <c r="ESK283" s="19"/>
      <c r="ESM283" s="75"/>
      <c r="ESO283" s="22"/>
      <c r="ESP283" s="131"/>
      <c r="ESR283" s="27"/>
      <c r="ESS283" s="19"/>
      <c r="ESU283" s="75"/>
      <c r="ESW283" s="22"/>
      <c r="ESX283" s="131"/>
      <c r="ESZ283" s="27"/>
      <c r="ETA283" s="19"/>
      <c r="ETC283" s="75"/>
      <c r="ETE283" s="22"/>
      <c r="ETF283" s="131"/>
      <c r="ETH283" s="27"/>
      <c r="ETI283" s="19"/>
      <c r="ETK283" s="75"/>
      <c r="ETM283" s="22"/>
      <c r="ETN283" s="131"/>
      <c r="ETP283" s="27"/>
      <c r="ETQ283" s="19"/>
      <c r="ETS283" s="75"/>
      <c r="ETU283" s="22"/>
      <c r="ETV283" s="131"/>
      <c r="ETX283" s="27"/>
      <c r="ETY283" s="19"/>
      <c r="EUA283" s="75"/>
      <c r="EUC283" s="22"/>
      <c r="EUD283" s="131"/>
      <c r="EUF283" s="27"/>
      <c r="EUG283" s="19"/>
      <c r="EUI283" s="75"/>
      <c r="EUK283" s="22"/>
      <c r="EUL283" s="131"/>
      <c r="EUN283" s="27"/>
      <c r="EUO283" s="19"/>
      <c r="EUQ283" s="75"/>
      <c r="EUS283" s="22"/>
      <c r="EUT283" s="131"/>
      <c r="EUV283" s="27"/>
      <c r="EUW283" s="19"/>
      <c r="EUY283" s="75"/>
      <c r="EVA283" s="22"/>
      <c r="EVB283" s="131"/>
      <c r="EVD283" s="27"/>
      <c r="EVE283" s="19"/>
      <c r="EVG283" s="75"/>
      <c r="EVI283" s="22"/>
      <c r="EVJ283" s="131"/>
      <c r="EVL283" s="27"/>
      <c r="EVM283" s="19"/>
      <c r="EVO283" s="75"/>
      <c r="EVQ283" s="22"/>
      <c r="EVR283" s="131"/>
      <c r="EVT283" s="27"/>
      <c r="EVU283" s="19"/>
      <c r="EVW283" s="75"/>
      <c r="EVY283" s="22"/>
      <c r="EVZ283" s="131"/>
      <c r="EWB283" s="27"/>
      <c r="EWC283" s="19"/>
      <c r="EWE283" s="75"/>
      <c r="EWG283" s="22"/>
      <c r="EWH283" s="131"/>
      <c r="EWJ283" s="27"/>
      <c r="EWK283" s="19"/>
      <c r="EWM283" s="75"/>
      <c r="EWO283" s="22"/>
      <c r="EWP283" s="131"/>
      <c r="EWR283" s="27"/>
      <c r="EWS283" s="19"/>
      <c r="EWU283" s="75"/>
      <c r="EWW283" s="22"/>
      <c r="EWX283" s="131"/>
      <c r="EWZ283" s="27"/>
      <c r="EXA283" s="19"/>
      <c r="EXC283" s="75"/>
      <c r="EXE283" s="22"/>
      <c r="EXF283" s="131"/>
      <c r="EXH283" s="27"/>
      <c r="EXI283" s="19"/>
      <c r="EXK283" s="75"/>
      <c r="EXM283" s="22"/>
      <c r="EXN283" s="131"/>
      <c r="EXP283" s="27"/>
      <c r="EXQ283" s="19"/>
      <c r="EXS283" s="75"/>
      <c r="EXU283" s="22"/>
      <c r="EXV283" s="131"/>
      <c r="EXX283" s="27"/>
      <c r="EXY283" s="19"/>
      <c r="EYA283" s="75"/>
      <c r="EYC283" s="22"/>
      <c r="EYD283" s="131"/>
      <c r="EYF283" s="27"/>
      <c r="EYG283" s="19"/>
      <c r="EYI283" s="75"/>
      <c r="EYK283" s="22"/>
      <c r="EYL283" s="131"/>
      <c r="EYN283" s="27"/>
      <c r="EYO283" s="19"/>
      <c r="EYQ283" s="75"/>
      <c r="EYS283" s="22"/>
      <c r="EYT283" s="131"/>
      <c r="EYV283" s="27"/>
      <c r="EYW283" s="19"/>
      <c r="EYY283" s="75"/>
      <c r="EZA283" s="22"/>
      <c r="EZB283" s="131"/>
      <c r="EZD283" s="27"/>
      <c r="EZE283" s="19"/>
      <c r="EZG283" s="75"/>
      <c r="EZI283" s="22"/>
      <c r="EZJ283" s="131"/>
      <c r="EZL283" s="27"/>
      <c r="EZM283" s="19"/>
      <c r="EZO283" s="75"/>
      <c r="EZQ283" s="22"/>
      <c r="EZR283" s="131"/>
      <c r="EZT283" s="27"/>
      <c r="EZU283" s="19"/>
      <c r="EZW283" s="75"/>
      <c r="EZY283" s="22"/>
      <c r="EZZ283" s="131"/>
      <c r="FAB283" s="27"/>
      <c r="FAC283" s="19"/>
      <c r="FAE283" s="75"/>
      <c r="FAG283" s="22"/>
      <c r="FAH283" s="131"/>
      <c r="FAJ283" s="27"/>
      <c r="FAK283" s="19"/>
      <c r="FAM283" s="75"/>
      <c r="FAO283" s="22"/>
      <c r="FAP283" s="131"/>
      <c r="FAR283" s="27"/>
      <c r="FAS283" s="19"/>
      <c r="FAU283" s="75"/>
      <c r="FAW283" s="22"/>
      <c r="FAX283" s="131"/>
      <c r="FAZ283" s="27"/>
      <c r="FBA283" s="19"/>
      <c r="FBC283" s="75"/>
      <c r="FBE283" s="22"/>
      <c r="FBF283" s="131"/>
      <c r="FBH283" s="27"/>
      <c r="FBI283" s="19"/>
      <c r="FBK283" s="75"/>
      <c r="FBM283" s="22"/>
      <c r="FBN283" s="131"/>
      <c r="FBP283" s="27"/>
      <c r="FBQ283" s="19"/>
      <c r="FBS283" s="75"/>
      <c r="FBU283" s="22"/>
      <c r="FBV283" s="131"/>
      <c r="FBX283" s="27"/>
      <c r="FBY283" s="19"/>
      <c r="FCA283" s="75"/>
      <c r="FCC283" s="22"/>
      <c r="FCD283" s="131"/>
      <c r="FCF283" s="27"/>
      <c r="FCG283" s="19"/>
      <c r="FCI283" s="75"/>
      <c r="FCK283" s="22"/>
      <c r="FCL283" s="131"/>
      <c r="FCN283" s="27"/>
      <c r="FCO283" s="19"/>
      <c r="FCQ283" s="75"/>
      <c r="FCS283" s="22"/>
      <c r="FCT283" s="131"/>
      <c r="FCV283" s="27"/>
      <c r="FCW283" s="19"/>
      <c r="FCY283" s="75"/>
      <c r="FDA283" s="22"/>
      <c r="FDB283" s="131"/>
      <c r="FDD283" s="27"/>
      <c r="FDE283" s="19"/>
      <c r="FDG283" s="75"/>
      <c r="FDI283" s="22"/>
      <c r="FDJ283" s="131"/>
      <c r="FDL283" s="27"/>
      <c r="FDM283" s="19"/>
      <c r="FDO283" s="75"/>
      <c r="FDQ283" s="22"/>
      <c r="FDR283" s="131"/>
      <c r="FDT283" s="27"/>
      <c r="FDU283" s="19"/>
      <c r="FDW283" s="75"/>
      <c r="FDY283" s="22"/>
      <c r="FDZ283" s="131"/>
      <c r="FEB283" s="27"/>
      <c r="FEC283" s="19"/>
      <c r="FEE283" s="75"/>
      <c r="FEG283" s="22"/>
      <c r="FEH283" s="131"/>
      <c r="FEJ283" s="27"/>
      <c r="FEK283" s="19"/>
      <c r="FEM283" s="75"/>
      <c r="FEO283" s="22"/>
      <c r="FEP283" s="131"/>
      <c r="FER283" s="27"/>
      <c r="FES283" s="19"/>
      <c r="FEU283" s="75"/>
      <c r="FEW283" s="22"/>
      <c r="FEX283" s="131"/>
      <c r="FEZ283" s="27"/>
      <c r="FFA283" s="19"/>
      <c r="FFC283" s="75"/>
      <c r="FFE283" s="22"/>
      <c r="FFF283" s="131"/>
      <c r="FFH283" s="27"/>
      <c r="FFI283" s="19"/>
      <c r="FFK283" s="75"/>
      <c r="FFM283" s="22"/>
      <c r="FFN283" s="131"/>
      <c r="FFP283" s="27"/>
      <c r="FFQ283" s="19"/>
      <c r="FFS283" s="75"/>
      <c r="FFU283" s="22"/>
      <c r="FFV283" s="131"/>
      <c r="FFX283" s="27"/>
      <c r="FFY283" s="19"/>
      <c r="FGA283" s="75"/>
      <c r="FGC283" s="22"/>
      <c r="FGD283" s="131"/>
      <c r="FGF283" s="27"/>
      <c r="FGG283" s="19"/>
      <c r="FGI283" s="75"/>
      <c r="FGK283" s="22"/>
      <c r="FGL283" s="131"/>
      <c r="FGN283" s="27"/>
      <c r="FGO283" s="19"/>
      <c r="FGQ283" s="75"/>
      <c r="FGS283" s="22"/>
      <c r="FGT283" s="131"/>
      <c r="FGV283" s="27"/>
      <c r="FGW283" s="19"/>
      <c r="FGY283" s="75"/>
      <c r="FHA283" s="22"/>
      <c r="FHB283" s="131"/>
      <c r="FHD283" s="27"/>
      <c r="FHE283" s="19"/>
      <c r="FHG283" s="75"/>
      <c r="FHI283" s="22"/>
      <c r="FHJ283" s="131"/>
      <c r="FHL283" s="27"/>
      <c r="FHM283" s="19"/>
      <c r="FHO283" s="75"/>
      <c r="FHQ283" s="22"/>
      <c r="FHR283" s="131"/>
      <c r="FHT283" s="27"/>
      <c r="FHU283" s="19"/>
      <c r="FHW283" s="75"/>
      <c r="FHY283" s="22"/>
      <c r="FHZ283" s="131"/>
      <c r="FIB283" s="27"/>
      <c r="FIC283" s="19"/>
      <c r="FIE283" s="75"/>
      <c r="FIG283" s="22"/>
      <c r="FIH283" s="131"/>
      <c r="FIJ283" s="27"/>
      <c r="FIK283" s="19"/>
      <c r="FIM283" s="75"/>
      <c r="FIO283" s="22"/>
      <c r="FIP283" s="131"/>
      <c r="FIR283" s="27"/>
      <c r="FIS283" s="19"/>
      <c r="FIU283" s="75"/>
      <c r="FIW283" s="22"/>
      <c r="FIX283" s="131"/>
      <c r="FIZ283" s="27"/>
      <c r="FJA283" s="19"/>
      <c r="FJC283" s="75"/>
      <c r="FJE283" s="22"/>
      <c r="FJF283" s="131"/>
      <c r="FJH283" s="27"/>
      <c r="FJI283" s="19"/>
      <c r="FJK283" s="75"/>
      <c r="FJM283" s="22"/>
      <c r="FJN283" s="131"/>
      <c r="FJP283" s="27"/>
      <c r="FJQ283" s="19"/>
      <c r="FJS283" s="75"/>
      <c r="FJU283" s="22"/>
      <c r="FJV283" s="131"/>
      <c r="FJX283" s="27"/>
      <c r="FJY283" s="19"/>
      <c r="FKA283" s="75"/>
      <c r="FKC283" s="22"/>
      <c r="FKD283" s="131"/>
      <c r="FKF283" s="27"/>
      <c r="FKG283" s="19"/>
      <c r="FKI283" s="75"/>
      <c r="FKK283" s="22"/>
      <c r="FKL283" s="131"/>
      <c r="FKN283" s="27"/>
      <c r="FKO283" s="19"/>
      <c r="FKQ283" s="75"/>
      <c r="FKS283" s="22"/>
      <c r="FKT283" s="131"/>
      <c r="FKV283" s="27"/>
      <c r="FKW283" s="19"/>
      <c r="FKY283" s="75"/>
      <c r="FLA283" s="22"/>
      <c r="FLB283" s="131"/>
      <c r="FLD283" s="27"/>
      <c r="FLE283" s="19"/>
      <c r="FLG283" s="75"/>
      <c r="FLI283" s="22"/>
      <c r="FLJ283" s="131"/>
      <c r="FLL283" s="27"/>
      <c r="FLM283" s="19"/>
      <c r="FLO283" s="75"/>
      <c r="FLQ283" s="22"/>
      <c r="FLR283" s="131"/>
      <c r="FLT283" s="27"/>
      <c r="FLU283" s="19"/>
      <c r="FLW283" s="75"/>
      <c r="FLY283" s="22"/>
      <c r="FLZ283" s="131"/>
      <c r="FMB283" s="27"/>
      <c r="FMC283" s="19"/>
      <c r="FME283" s="75"/>
      <c r="FMG283" s="22"/>
      <c r="FMH283" s="131"/>
      <c r="FMJ283" s="27"/>
      <c r="FMK283" s="19"/>
      <c r="FMM283" s="75"/>
      <c r="FMO283" s="22"/>
      <c r="FMP283" s="131"/>
      <c r="FMR283" s="27"/>
      <c r="FMS283" s="19"/>
      <c r="FMU283" s="75"/>
      <c r="FMW283" s="22"/>
      <c r="FMX283" s="131"/>
      <c r="FMZ283" s="27"/>
      <c r="FNA283" s="19"/>
      <c r="FNC283" s="75"/>
      <c r="FNE283" s="22"/>
      <c r="FNF283" s="131"/>
      <c r="FNH283" s="27"/>
      <c r="FNI283" s="19"/>
      <c r="FNK283" s="75"/>
      <c r="FNM283" s="22"/>
      <c r="FNN283" s="131"/>
      <c r="FNP283" s="27"/>
      <c r="FNQ283" s="19"/>
      <c r="FNS283" s="75"/>
      <c r="FNU283" s="22"/>
      <c r="FNV283" s="131"/>
      <c r="FNX283" s="27"/>
      <c r="FNY283" s="19"/>
      <c r="FOA283" s="75"/>
      <c r="FOC283" s="22"/>
      <c r="FOD283" s="131"/>
      <c r="FOF283" s="27"/>
      <c r="FOG283" s="19"/>
      <c r="FOI283" s="75"/>
      <c r="FOK283" s="22"/>
      <c r="FOL283" s="131"/>
      <c r="FON283" s="27"/>
      <c r="FOO283" s="19"/>
      <c r="FOQ283" s="75"/>
      <c r="FOS283" s="22"/>
      <c r="FOT283" s="131"/>
      <c r="FOV283" s="27"/>
      <c r="FOW283" s="19"/>
      <c r="FOY283" s="75"/>
      <c r="FPA283" s="22"/>
      <c r="FPB283" s="131"/>
      <c r="FPD283" s="27"/>
      <c r="FPE283" s="19"/>
      <c r="FPG283" s="75"/>
      <c r="FPI283" s="22"/>
      <c r="FPJ283" s="131"/>
      <c r="FPL283" s="27"/>
      <c r="FPM283" s="19"/>
      <c r="FPO283" s="75"/>
      <c r="FPQ283" s="22"/>
      <c r="FPR283" s="131"/>
      <c r="FPT283" s="27"/>
      <c r="FPU283" s="19"/>
      <c r="FPW283" s="75"/>
      <c r="FPY283" s="22"/>
      <c r="FPZ283" s="131"/>
      <c r="FQB283" s="27"/>
      <c r="FQC283" s="19"/>
      <c r="FQE283" s="75"/>
      <c r="FQG283" s="22"/>
      <c r="FQH283" s="131"/>
      <c r="FQJ283" s="27"/>
      <c r="FQK283" s="19"/>
      <c r="FQM283" s="75"/>
      <c r="FQO283" s="22"/>
      <c r="FQP283" s="131"/>
      <c r="FQR283" s="27"/>
      <c r="FQS283" s="19"/>
      <c r="FQU283" s="75"/>
      <c r="FQW283" s="22"/>
      <c r="FQX283" s="131"/>
      <c r="FQZ283" s="27"/>
      <c r="FRA283" s="19"/>
      <c r="FRC283" s="75"/>
      <c r="FRE283" s="22"/>
      <c r="FRF283" s="131"/>
      <c r="FRH283" s="27"/>
      <c r="FRI283" s="19"/>
      <c r="FRK283" s="75"/>
      <c r="FRM283" s="22"/>
      <c r="FRN283" s="131"/>
      <c r="FRP283" s="27"/>
      <c r="FRQ283" s="19"/>
      <c r="FRS283" s="75"/>
      <c r="FRU283" s="22"/>
      <c r="FRV283" s="131"/>
      <c r="FRX283" s="27"/>
      <c r="FRY283" s="19"/>
      <c r="FSA283" s="75"/>
      <c r="FSC283" s="22"/>
      <c r="FSD283" s="131"/>
      <c r="FSF283" s="27"/>
      <c r="FSG283" s="19"/>
      <c r="FSI283" s="75"/>
      <c r="FSK283" s="22"/>
      <c r="FSL283" s="131"/>
      <c r="FSN283" s="27"/>
      <c r="FSO283" s="19"/>
      <c r="FSQ283" s="75"/>
      <c r="FSS283" s="22"/>
      <c r="FST283" s="131"/>
      <c r="FSV283" s="27"/>
      <c r="FSW283" s="19"/>
      <c r="FSY283" s="75"/>
      <c r="FTA283" s="22"/>
      <c r="FTB283" s="131"/>
      <c r="FTD283" s="27"/>
      <c r="FTE283" s="19"/>
      <c r="FTG283" s="75"/>
      <c r="FTI283" s="22"/>
      <c r="FTJ283" s="131"/>
      <c r="FTL283" s="27"/>
      <c r="FTM283" s="19"/>
      <c r="FTO283" s="75"/>
      <c r="FTQ283" s="22"/>
      <c r="FTR283" s="131"/>
      <c r="FTT283" s="27"/>
      <c r="FTU283" s="19"/>
      <c r="FTW283" s="75"/>
      <c r="FTY283" s="22"/>
      <c r="FTZ283" s="131"/>
      <c r="FUB283" s="27"/>
      <c r="FUC283" s="19"/>
      <c r="FUE283" s="75"/>
      <c r="FUG283" s="22"/>
      <c r="FUH283" s="131"/>
      <c r="FUJ283" s="27"/>
      <c r="FUK283" s="19"/>
      <c r="FUM283" s="75"/>
      <c r="FUO283" s="22"/>
      <c r="FUP283" s="131"/>
      <c r="FUR283" s="27"/>
      <c r="FUS283" s="19"/>
      <c r="FUU283" s="75"/>
      <c r="FUW283" s="22"/>
      <c r="FUX283" s="131"/>
      <c r="FUZ283" s="27"/>
      <c r="FVA283" s="19"/>
      <c r="FVC283" s="75"/>
      <c r="FVE283" s="22"/>
      <c r="FVF283" s="131"/>
      <c r="FVH283" s="27"/>
      <c r="FVI283" s="19"/>
      <c r="FVK283" s="75"/>
      <c r="FVM283" s="22"/>
      <c r="FVN283" s="131"/>
      <c r="FVP283" s="27"/>
      <c r="FVQ283" s="19"/>
      <c r="FVS283" s="75"/>
      <c r="FVU283" s="22"/>
      <c r="FVV283" s="131"/>
      <c r="FVX283" s="27"/>
      <c r="FVY283" s="19"/>
      <c r="FWA283" s="75"/>
      <c r="FWC283" s="22"/>
      <c r="FWD283" s="131"/>
      <c r="FWF283" s="27"/>
      <c r="FWG283" s="19"/>
      <c r="FWI283" s="75"/>
      <c r="FWK283" s="22"/>
      <c r="FWL283" s="131"/>
      <c r="FWN283" s="27"/>
      <c r="FWO283" s="19"/>
      <c r="FWQ283" s="75"/>
      <c r="FWS283" s="22"/>
      <c r="FWT283" s="131"/>
      <c r="FWV283" s="27"/>
      <c r="FWW283" s="19"/>
      <c r="FWY283" s="75"/>
      <c r="FXA283" s="22"/>
      <c r="FXB283" s="131"/>
      <c r="FXD283" s="27"/>
      <c r="FXE283" s="19"/>
      <c r="FXG283" s="75"/>
      <c r="FXI283" s="22"/>
      <c r="FXJ283" s="131"/>
      <c r="FXL283" s="27"/>
      <c r="FXM283" s="19"/>
      <c r="FXO283" s="75"/>
      <c r="FXQ283" s="22"/>
      <c r="FXR283" s="131"/>
      <c r="FXT283" s="27"/>
      <c r="FXU283" s="19"/>
      <c r="FXW283" s="75"/>
      <c r="FXY283" s="22"/>
      <c r="FXZ283" s="131"/>
      <c r="FYB283" s="27"/>
      <c r="FYC283" s="19"/>
      <c r="FYE283" s="75"/>
      <c r="FYG283" s="22"/>
      <c r="FYH283" s="131"/>
      <c r="FYJ283" s="27"/>
      <c r="FYK283" s="19"/>
      <c r="FYM283" s="75"/>
      <c r="FYO283" s="22"/>
      <c r="FYP283" s="131"/>
      <c r="FYR283" s="27"/>
      <c r="FYS283" s="19"/>
      <c r="FYU283" s="75"/>
      <c r="FYW283" s="22"/>
      <c r="FYX283" s="131"/>
      <c r="FYZ283" s="27"/>
      <c r="FZA283" s="19"/>
      <c r="FZC283" s="75"/>
      <c r="FZE283" s="22"/>
      <c r="FZF283" s="131"/>
      <c r="FZH283" s="27"/>
      <c r="FZI283" s="19"/>
      <c r="FZK283" s="75"/>
      <c r="FZM283" s="22"/>
      <c r="FZN283" s="131"/>
      <c r="FZP283" s="27"/>
      <c r="FZQ283" s="19"/>
      <c r="FZS283" s="75"/>
      <c r="FZU283" s="22"/>
      <c r="FZV283" s="131"/>
      <c r="FZX283" s="27"/>
      <c r="FZY283" s="19"/>
      <c r="GAA283" s="75"/>
      <c r="GAC283" s="22"/>
      <c r="GAD283" s="131"/>
      <c r="GAF283" s="27"/>
      <c r="GAG283" s="19"/>
      <c r="GAI283" s="75"/>
      <c r="GAK283" s="22"/>
      <c r="GAL283" s="131"/>
      <c r="GAN283" s="27"/>
      <c r="GAO283" s="19"/>
      <c r="GAQ283" s="75"/>
      <c r="GAS283" s="22"/>
      <c r="GAT283" s="131"/>
      <c r="GAV283" s="27"/>
      <c r="GAW283" s="19"/>
      <c r="GAY283" s="75"/>
      <c r="GBA283" s="22"/>
      <c r="GBB283" s="131"/>
      <c r="GBD283" s="27"/>
      <c r="GBE283" s="19"/>
      <c r="GBG283" s="75"/>
      <c r="GBI283" s="22"/>
      <c r="GBJ283" s="131"/>
      <c r="GBL283" s="27"/>
      <c r="GBM283" s="19"/>
      <c r="GBO283" s="75"/>
      <c r="GBQ283" s="22"/>
      <c r="GBR283" s="131"/>
      <c r="GBT283" s="27"/>
      <c r="GBU283" s="19"/>
      <c r="GBW283" s="75"/>
      <c r="GBY283" s="22"/>
      <c r="GBZ283" s="131"/>
      <c r="GCB283" s="27"/>
      <c r="GCC283" s="19"/>
      <c r="GCE283" s="75"/>
      <c r="GCG283" s="22"/>
      <c r="GCH283" s="131"/>
      <c r="GCJ283" s="27"/>
      <c r="GCK283" s="19"/>
      <c r="GCM283" s="75"/>
      <c r="GCO283" s="22"/>
      <c r="GCP283" s="131"/>
      <c r="GCR283" s="27"/>
      <c r="GCS283" s="19"/>
      <c r="GCU283" s="75"/>
      <c r="GCW283" s="22"/>
      <c r="GCX283" s="131"/>
      <c r="GCZ283" s="27"/>
      <c r="GDA283" s="19"/>
      <c r="GDC283" s="75"/>
      <c r="GDE283" s="22"/>
      <c r="GDF283" s="131"/>
      <c r="GDH283" s="27"/>
      <c r="GDI283" s="19"/>
      <c r="GDK283" s="75"/>
      <c r="GDM283" s="22"/>
      <c r="GDN283" s="131"/>
      <c r="GDP283" s="27"/>
      <c r="GDQ283" s="19"/>
      <c r="GDS283" s="75"/>
      <c r="GDU283" s="22"/>
      <c r="GDV283" s="131"/>
      <c r="GDX283" s="27"/>
      <c r="GDY283" s="19"/>
      <c r="GEA283" s="75"/>
      <c r="GEC283" s="22"/>
      <c r="GED283" s="131"/>
      <c r="GEF283" s="27"/>
      <c r="GEG283" s="19"/>
      <c r="GEI283" s="75"/>
      <c r="GEK283" s="22"/>
      <c r="GEL283" s="131"/>
      <c r="GEN283" s="27"/>
      <c r="GEO283" s="19"/>
      <c r="GEQ283" s="75"/>
      <c r="GES283" s="22"/>
      <c r="GET283" s="131"/>
      <c r="GEV283" s="27"/>
      <c r="GEW283" s="19"/>
      <c r="GEY283" s="75"/>
      <c r="GFA283" s="22"/>
      <c r="GFB283" s="131"/>
      <c r="GFD283" s="27"/>
      <c r="GFE283" s="19"/>
      <c r="GFG283" s="75"/>
      <c r="GFI283" s="22"/>
      <c r="GFJ283" s="131"/>
      <c r="GFL283" s="27"/>
      <c r="GFM283" s="19"/>
      <c r="GFO283" s="75"/>
      <c r="GFQ283" s="22"/>
      <c r="GFR283" s="131"/>
      <c r="GFT283" s="27"/>
      <c r="GFU283" s="19"/>
      <c r="GFW283" s="75"/>
      <c r="GFY283" s="22"/>
      <c r="GFZ283" s="131"/>
      <c r="GGB283" s="27"/>
      <c r="GGC283" s="19"/>
      <c r="GGE283" s="75"/>
      <c r="GGG283" s="22"/>
      <c r="GGH283" s="131"/>
      <c r="GGJ283" s="27"/>
      <c r="GGK283" s="19"/>
      <c r="GGM283" s="75"/>
      <c r="GGO283" s="22"/>
      <c r="GGP283" s="131"/>
      <c r="GGR283" s="27"/>
      <c r="GGS283" s="19"/>
      <c r="GGU283" s="75"/>
      <c r="GGW283" s="22"/>
      <c r="GGX283" s="131"/>
      <c r="GGZ283" s="27"/>
      <c r="GHA283" s="19"/>
      <c r="GHC283" s="75"/>
      <c r="GHE283" s="22"/>
      <c r="GHF283" s="131"/>
      <c r="GHH283" s="27"/>
      <c r="GHI283" s="19"/>
      <c r="GHK283" s="75"/>
      <c r="GHM283" s="22"/>
      <c r="GHN283" s="131"/>
      <c r="GHP283" s="27"/>
      <c r="GHQ283" s="19"/>
      <c r="GHS283" s="75"/>
      <c r="GHU283" s="22"/>
      <c r="GHV283" s="131"/>
      <c r="GHX283" s="27"/>
      <c r="GHY283" s="19"/>
      <c r="GIA283" s="75"/>
      <c r="GIC283" s="22"/>
      <c r="GID283" s="131"/>
      <c r="GIF283" s="27"/>
      <c r="GIG283" s="19"/>
      <c r="GII283" s="75"/>
      <c r="GIK283" s="22"/>
      <c r="GIL283" s="131"/>
      <c r="GIN283" s="27"/>
      <c r="GIO283" s="19"/>
      <c r="GIQ283" s="75"/>
      <c r="GIS283" s="22"/>
      <c r="GIT283" s="131"/>
      <c r="GIV283" s="27"/>
      <c r="GIW283" s="19"/>
      <c r="GIY283" s="75"/>
      <c r="GJA283" s="22"/>
      <c r="GJB283" s="131"/>
      <c r="GJD283" s="27"/>
      <c r="GJE283" s="19"/>
      <c r="GJG283" s="75"/>
      <c r="GJI283" s="22"/>
      <c r="GJJ283" s="131"/>
      <c r="GJL283" s="27"/>
      <c r="GJM283" s="19"/>
      <c r="GJO283" s="75"/>
      <c r="GJQ283" s="22"/>
      <c r="GJR283" s="131"/>
      <c r="GJT283" s="27"/>
      <c r="GJU283" s="19"/>
      <c r="GJW283" s="75"/>
      <c r="GJY283" s="22"/>
      <c r="GJZ283" s="131"/>
      <c r="GKB283" s="27"/>
      <c r="GKC283" s="19"/>
      <c r="GKE283" s="75"/>
      <c r="GKG283" s="22"/>
      <c r="GKH283" s="131"/>
      <c r="GKJ283" s="27"/>
      <c r="GKK283" s="19"/>
      <c r="GKM283" s="75"/>
      <c r="GKO283" s="22"/>
      <c r="GKP283" s="131"/>
      <c r="GKR283" s="27"/>
      <c r="GKS283" s="19"/>
      <c r="GKU283" s="75"/>
      <c r="GKW283" s="22"/>
      <c r="GKX283" s="131"/>
      <c r="GKZ283" s="27"/>
      <c r="GLA283" s="19"/>
      <c r="GLC283" s="75"/>
      <c r="GLE283" s="22"/>
      <c r="GLF283" s="131"/>
      <c r="GLH283" s="27"/>
      <c r="GLI283" s="19"/>
      <c r="GLK283" s="75"/>
      <c r="GLM283" s="22"/>
      <c r="GLN283" s="131"/>
      <c r="GLP283" s="27"/>
      <c r="GLQ283" s="19"/>
      <c r="GLS283" s="75"/>
      <c r="GLU283" s="22"/>
      <c r="GLV283" s="131"/>
      <c r="GLX283" s="27"/>
      <c r="GLY283" s="19"/>
      <c r="GMA283" s="75"/>
      <c r="GMC283" s="22"/>
      <c r="GMD283" s="131"/>
      <c r="GMF283" s="27"/>
      <c r="GMG283" s="19"/>
      <c r="GMI283" s="75"/>
      <c r="GMK283" s="22"/>
      <c r="GML283" s="131"/>
      <c r="GMN283" s="27"/>
      <c r="GMO283" s="19"/>
      <c r="GMQ283" s="75"/>
      <c r="GMS283" s="22"/>
      <c r="GMT283" s="131"/>
      <c r="GMV283" s="27"/>
      <c r="GMW283" s="19"/>
      <c r="GMY283" s="75"/>
      <c r="GNA283" s="22"/>
      <c r="GNB283" s="131"/>
      <c r="GND283" s="27"/>
      <c r="GNE283" s="19"/>
      <c r="GNG283" s="75"/>
      <c r="GNI283" s="22"/>
      <c r="GNJ283" s="131"/>
      <c r="GNL283" s="27"/>
      <c r="GNM283" s="19"/>
      <c r="GNO283" s="75"/>
      <c r="GNQ283" s="22"/>
      <c r="GNR283" s="131"/>
      <c r="GNT283" s="27"/>
      <c r="GNU283" s="19"/>
      <c r="GNW283" s="75"/>
      <c r="GNY283" s="22"/>
      <c r="GNZ283" s="131"/>
      <c r="GOB283" s="27"/>
      <c r="GOC283" s="19"/>
      <c r="GOE283" s="75"/>
      <c r="GOG283" s="22"/>
      <c r="GOH283" s="131"/>
      <c r="GOJ283" s="27"/>
      <c r="GOK283" s="19"/>
      <c r="GOM283" s="75"/>
      <c r="GOO283" s="22"/>
      <c r="GOP283" s="131"/>
      <c r="GOR283" s="27"/>
      <c r="GOS283" s="19"/>
      <c r="GOU283" s="75"/>
      <c r="GOW283" s="22"/>
      <c r="GOX283" s="131"/>
      <c r="GOZ283" s="27"/>
      <c r="GPA283" s="19"/>
      <c r="GPC283" s="75"/>
      <c r="GPE283" s="22"/>
      <c r="GPF283" s="131"/>
      <c r="GPH283" s="27"/>
      <c r="GPI283" s="19"/>
      <c r="GPK283" s="75"/>
      <c r="GPM283" s="22"/>
      <c r="GPN283" s="131"/>
      <c r="GPP283" s="27"/>
      <c r="GPQ283" s="19"/>
      <c r="GPS283" s="75"/>
      <c r="GPU283" s="22"/>
      <c r="GPV283" s="131"/>
      <c r="GPX283" s="27"/>
      <c r="GPY283" s="19"/>
      <c r="GQA283" s="75"/>
      <c r="GQC283" s="22"/>
      <c r="GQD283" s="131"/>
      <c r="GQF283" s="27"/>
      <c r="GQG283" s="19"/>
      <c r="GQI283" s="75"/>
      <c r="GQK283" s="22"/>
      <c r="GQL283" s="131"/>
      <c r="GQN283" s="27"/>
      <c r="GQO283" s="19"/>
      <c r="GQQ283" s="75"/>
      <c r="GQS283" s="22"/>
      <c r="GQT283" s="131"/>
      <c r="GQV283" s="27"/>
      <c r="GQW283" s="19"/>
      <c r="GQY283" s="75"/>
      <c r="GRA283" s="22"/>
      <c r="GRB283" s="131"/>
      <c r="GRD283" s="27"/>
      <c r="GRE283" s="19"/>
      <c r="GRG283" s="75"/>
      <c r="GRI283" s="22"/>
      <c r="GRJ283" s="131"/>
      <c r="GRL283" s="27"/>
      <c r="GRM283" s="19"/>
      <c r="GRO283" s="75"/>
      <c r="GRQ283" s="22"/>
      <c r="GRR283" s="131"/>
      <c r="GRT283" s="27"/>
      <c r="GRU283" s="19"/>
      <c r="GRW283" s="75"/>
      <c r="GRY283" s="22"/>
      <c r="GRZ283" s="131"/>
      <c r="GSB283" s="27"/>
      <c r="GSC283" s="19"/>
      <c r="GSE283" s="75"/>
      <c r="GSG283" s="22"/>
      <c r="GSH283" s="131"/>
      <c r="GSJ283" s="27"/>
      <c r="GSK283" s="19"/>
      <c r="GSM283" s="75"/>
      <c r="GSO283" s="22"/>
      <c r="GSP283" s="131"/>
      <c r="GSR283" s="27"/>
      <c r="GSS283" s="19"/>
      <c r="GSU283" s="75"/>
      <c r="GSW283" s="22"/>
      <c r="GSX283" s="131"/>
      <c r="GSZ283" s="27"/>
      <c r="GTA283" s="19"/>
      <c r="GTC283" s="75"/>
      <c r="GTE283" s="22"/>
      <c r="GTF283" s="131"/>
      <c r="GTH283" s="27"/>
      <c r="GTI283" s="19"/>
      <c r="GTK283" s="75"/>
      <c r="GTM283" s="22"/>
      <c r="GTN283" s="131"/>
      <c r="GTP283" s="27"/>
      <c r="GTQ283" s="19"/>
      <c r="GTS283" s="75"/>
      <c r="GTU283" s="22"/>
      <c r="GTV283" s="131"/>
      <c r="GTX283" s="27"/>
      <c r="GTY283" s="19"/>
      <c r="GUA283" s="75"/>
      <c r="GUC283" s="22"/>
      <c r="GUD283" s="131"/>
      <c r="GUF283" s="27"/>
      <c r="GUG283" s="19"/>
      <c r="GUI283" s="75"/>
      <c r="GUK283" s="22"/>
      <c r="GUL283" s="131"/>
      <c r="GUN283" s="27"/>
      <c r="GUO283" s="19"/>
      <c r="GUQ283" s="75"/>
      <c r="GUS283" s="22"/>
      <c r="GUT283" s="131"/>
      <c r="GUV283" s="27"/>
      <c r="GUW283" s="19"/>
      <c r="GUY283" s="75"/>
      <c r="GVA283" s="22"/>
      <c r="GVB283" s="131"/>
      <c r="GVD283" s="27"/>
      <c r="GVE283" s="19"/>
      <c r="GVG283" s="75"/>
      <c r="GVI283" s="22"/>
      <c r="GVJ283" s="131"/>
      <c r="GVL283" s="27"/>
      <c r="GVM283" s="19"/>
      <c r="GVO283" s="75"/>
      <c r="GVQ283" s="22"/>
      <c r="GVR283" s="131"/>
      <c r="GVT283" s="27"/>
      <c r="GVU283" s="19"/>
      <c r="GVW283" s="75"/>
      <c r="GVY283" s="22"/>
      <c r="GVZ283" s="131"/>
      <c r="GWB283" s="27"/>
      <c r="GWC283" s="19"/>
      <c r="GWE283" s="75"/>
      <c r="GWG283" s="22"/>
      <c r="GWH283" s="131"/>
      <c r="GWJ283" s="27"/>
      <c r="GWK283" s="19"/>
      <c r="GWM283" s="75"/>
      <c r="GWO283" s="22"/>
      <c r="GWP283" s="131"/>
      <c r="GWR283" s="27"/>
      <c r="GWS283" s="19"/>
      <c r="GWU283" s="75"/>
      <c r="GWW283" s="22"/>
      <c r="GWX283" s="131"/>
      <c r="GWZ283" s="27"/>
      <c r="GXA283" s="19"/>
      <c r="GXC283" s="75"/>
      <c r="GXE283" s="22"/>
      <c r="GXF283" s="131"/>
      <c r="GXH283" s="27"/>
      <c r="GXI283" s="19"/>
      <c r="GXK283" s="75"/>
      <c r="GXM283" s="22"/>
      <c r="GXN283" s="131"/>
      <c r="GXP283" s="27"/>
      <c r="GXQ283" s="19"/>
      <c r="GXS283" s="75"/>
      <c r="GXU283" s="22"/>
      <c r="GXV283" s="131"/>
      <c r="GXX283" s="27"/>
      <c r="GXY283" s="19"/>
      <c r="GYA283" s="75"/>
      <c r="GYC283" s="22"/>
      <c r="GYD283" s="131"/>
      <c r="GYF283" s="27"/>
      <c r="GYG283" s="19"/>
      <c r="GYI283" s="75"/>
      <c r="GYK283" s="22"/>
      <c r="GYL283" s="131"/>
      <c r="GYN283" s="27"/>
      <c r="GYO283" s="19"/>
      <c r="GYQ283" s="75"/>
      <c r="GYS283" s="22"/>
      <c r="GYT283" s="131"/>
      <c r="GYV283" s="27"/>
      <c r="GYW283" s="19"/>
      <c r="GYY283" s="75"/>
      <c r="GZA283" s="22"/>
      <c r="GZB283" s="131"/>
      <c r="GZD283" s="27"/>
      <c r="GZE283" s="19"/>
      <c r="GZG283" s="75"/>
      <c r="GZI283" s="22"/>
      <c r="GZJ283" s="131"/>
      <c r="GZL283" s="27"/>
      <c r="GZM283" s="19"/>
      <c r="GZO283" s="75"/>
      <c r="GZQ283" s="22"/>
      <c r="GZR283" s="131"/>
      <c r="GZT283" s="27"/>
      <c r="GZU283" s="19"/>
      <c r="GZW283" s="75"/>
      <c r="GZY283" s="22"/>
      <c r="GZZ283" s="131"/>
      <c r="HAB283" s="27"/>
      <c r="HAC283" s="19"/>
      <c r="HAE283" s="75"/>
      <c r="HAG283" s="22"/>
      <c r="HAH283" s="131"/>
      <c r="HAJ283" s="27"/>
      <c r="HAK283" s="19"/>
      <c r="HAM283" s="75"/>
      <c r="HAO283" s="22"/>
      <c r="HAP283" s="131"/>
      <c r="HAR283" s="27"/>
      <c r="HAS283" s="19"/>
      <c r="HAU283" s="75"/>
      <c r="HAW283" s="22"/>
      <c r="HAX283" s="131"/>
      <c r="HAZ283" s="27"/>
      <c r="HBA283" s="19"/>
      <c r="HBC283" s="75"/>
      <c r="HBE283" s="22"/>
      <c r="HBF283" s="131"/>
      <c r="HBH283" s="27"/>
      <c r="HBI283" s="19"/>
      <c r="HBK283" s="75"/>
      <c r="HBM283" s="22"/>
      <c r="HBN283" s="131"/>
      <c r="HBP283" s="27"/>
      <c r="HBQ283" s="19"/>
      <c r="HBS283" s="75"/>
      <c r="HBU283" s="22"/>
      <c r="HBV283" s="131"/>
      <c r="HBX283" s="27"/>
      <c r="HBY283" s="19"/>
      <c r="HCA283" s="75"/>
      <c r="HCC283" s="22"/>
      <c r="HCD283" s="131"/>
      <c r="HCF283" s="27"/>
      <c r="HCG283" s="19"/>
      <c r="HCI283" s="75"/>
      <c r="HCK283" s="22"/>
      <c r="HCL283" s="131"/>
      <c r="HCN283" s="27"/>
      <c r="HCO283" s="19"/>
      <c r="HCQ283" s="75"/>
      <c r="HCS283" s="22"/>
      <c r="HCT283" s="131"/>
      <c r="HCV283" s="27"/>
      <c r="HCW283" s="19"/>
      <c r="HCY283" s="75"/>
      <c r="HDA283" s="22"/>
      <c r="HDB283" s="131"/>
      <c r="HDD283" s="27"/>
      <c r="HDE283" s="19"/>
      <c r="HDG283" s="75"/>
      <c r="HDI283" s="22"/>
      <c r="HDJ283" s="131"/>
      <c r="HDL283" s="27"/>
      <c r="HDM283" s="19"/>
      <c r="HDO283" s="75"/>
      <c r="HDQ283" s="22"/>
      <c r="HDR283" s="131"/>
      <c r="HDT283" s="27"/>
      <c r="HDU283" s="19"/>
      <c r="HDW283" s="75"/>
      <c r="HDY283" s="22"/>
      <c r="HDZ283" s="131"/>
      <c r="HEB283" s="27"/>
      <c r="HEC283" s="19"/>
      <c r="HEE283" s="75"/>
      <c r="HEG283" s="22"/>
      <c r="HEH283" s="131"/>
      <c r="HEJ283" s="27"/>
      <c r="HEK283" s="19"/>
      <c r="HEM283" s="75"/>
      <c r="HEO283" s="22"/>
      <c r="HEP283" s="131"/>
      <c r="HER283" s="27"/>
      <c r="HES283" s="19"/>
      <c r="HEU283" s="75"/>
      <c r="HEW283" s="22"/>
      <c r="HEX283" s="131"/>
      <c r="HEZ283" s="27"/>
      <c r="HFA283" s="19"/>
      <c r="HFC283" s="75"/>
      <c r="HFE283" s="22"/>
      <c r="HFF283" s="131"/>
      <c r="HFH283" s="27"/>
      <c r="HFI283" s="19"/>
      <c r="HFK283" s="75"/>
      <c r="HFM283" s="22"/>
      <c r="HFN283" s="131"/>
      <c r="HFP283" s="27"/>
      <c r="HFQ283" s="19"/>
      <c r="HFS283" s="75"/>
      <c r="HFU283" s="22"/>
      <c r="HFV283" s="131"/>
      <c r="HFX283" s="27"/>
      <c r="HFY283" s="19"/>
      <c r="HGA283" s="75"/>
      <c r="HGC283" s="22"/>
      <c r="HGD283" s="131"/>
      <c r="HGF283" s="27"/>
      <c r="HGG283" s="19"/>
      <c r="HGI283" s="75"/>
      <c r="HGK283" s="22"/>
      <c r="HGL283" s="131"/>
      <c r="HGN283" s="27"/>
      <c r="HGO283" s="19"/>
      <c r="HGQ283" s="75"/>
      <c r="HGS283" s="22"/>
      <c r="HGT283" s="131"/>
      <c r="HGV283" s="27"/>
      <c r="HGW283" s="19"/>
      <c r="HGY283" s="75"/>
      <c r="HHA283" s="22"/>
      <c r="HHB283" s="131"/>
      <c r="HHD283" s="27"/>
      <c r="HHE283" s="19"/>
      <c r="HHG283" s="75"/>
      <c r="HHI283" s="22"/>
      <c r="HHJ283" s="131"/>
      <c r="HHL283" s="27"/>
      <c r="HHM283" s="19"/>
      <c r="HHO283" s="75"/>
      <c r="HHQ283" s="22"/>
      <c r="HHR283" s="131"/>
      <c r="HHT283" s="27"/>
      <c r="HHU283" s="19"/>
      <c r="HHW283" s="75"/>
      <c r="HHY283" s="22"/>
      <c r="HHZ283" s="131"/>
      <c r="HIB283" s="27"/>
      <c r="HIC283" s="19"/>
      <c r="HIE283" s="75"/>
      <c r="HIG283" s="22"/>
      <c r="HIH283" s="131"/>
      <c r="HIJ283" s="27"/>
      <c r="HIK283" s="19"/>
      <c r="HIM283" s="75"/>
      <c r="HIO283" s="22"/>
      <c r="HIP283" s="131"/>
      <c r="HIR283" s="27"/>
      <c r="HIS283" s="19"/>
      <c r="HIU283" s="75"/>
      <c r="HIW283" s="22"/>
      <c r="HIX283" s="131"/>
      <c r="HIZ283" s="27"/>
      <c r="HJA283" s="19"/>
      <c r="HJC283" s="75"/>
      <c r="HJE283" s="22"/>
      <c r="HJF283" s="131"/>
      <c r="HJH283" s="27"/>
      <c r="HJI283" s="19"/>
      <c r="HJK283" s="75"/>
      <c r="HJM283" s="22"/>
      <c r="HJN283" s="131"/>
      <c r="HJP283" s="27"/>
      <c r="HJQ283" s="19"/>
      <c r="HJS283" s="75"/>
      <c r="HJU283" s="22"/>
      <c r="HJV283" s="131"/>
      <c r="HJX283" s="27"/>
      <c r="HJY283" s="19"/>
      <c r="HKA283" s="75"/>
      <c r="HKC283" s="22"/>
      <c r="HKD283" s="131"/>
      <c r="HKF283" s="27"/>
      <c r="HKG283" s="19"/>
      <c r="HKI283" s="75"/>
      <c r="HKK283" s="22"/>
      <c r="HKL283" s="131"/>
      <c r="HKN283" s="27"/>
      <c r="HKO283" s="19"/>
      <c r="HKQ283" s="75"/>
      <c r="HKS283" s="22"/>
      <c r="HKT283" s="131"/>
      <c r="HKV283" s="27"/>
      <c r="HKW283" s="19"/>
      <c r="HKY283" s="75"/>
      <c r="HLA283" s="22"/>
      <c r="HLB283" s="131"/>
      <c r="HLD283" s="27"/>
      <c r="HLE283" s="19"/>
      <c r="HLG283" s="75"/>
      <c r="HLI283" s="22"/>
      <c r="HLJ283" s="131"/>
      <c r="HLL283" s="27"/>
      <c r="HLM283" s="19"/>
      <c r="HLO283" s="75"/>
      <c r="HLQ283" s="22"/>
      <c r="HLR283" s="131"/>
      <c r="HLT283" s="27"/>
      <c r="HLU283" s="19"/>
      <c r="HLW283" s="75"/>
      <c r="HLY283" s="22"/>
      <c r="HLZ283" s="131"/>
      <c r="HMB283" s="27"/>
      <c r="HMC283" s="19"/>
      <c r="HME283" s="75"/>
      <c r="HMG283" s="22"/>
      <c r="HMH283" s="131"/>
      <c r="HMJ283" s="27"/>
      <c r="HMK283" s="19"/>
      <c r="HMM283" s="75"/>
      <c r="HMO283" s="22"/>
      <c r="HMP283" s="131"/>
      <c r="HMR283" s="27"/>
      <c r="HMS283" s="19"/>
      <c r="HMU283" s="75"/>
      <c r="HMW283" s="22"/>
      <c r="HMX283" s="131"/>
      <c r="HMZ283" s="27"/>
      <c r="HNA283" s="19"/>
      <c r="HNC283" s="75"/>
      <c r="HNE283" s="22"/>
      <c r="HNF283" s="131"/>
      <c r="HNH283" s="27"/>
      <c r="HNI283" s="19"/>
      <c r="HNK283" s="75"/>
      <c r="HNM283" s="22"/>
      <c r="HNN283" s="131"/>
      <c r="HNP283" s="27"/>
      <c r="HNQ283" s="19"/>
      <c r="HNS283" s="75"/>
      <c r="HNU283" s="22"/>
      <c r="HNV283" s="131"/>
      <c r="HNX283" s="27"/>
      <c r="HNY283" s="19"/>
      <c r="HOA283" s="75"/>
      <c r="HOC283" s="22"/>
      <c r="HOD283" s="131"/>
      <c r="HOF283" s="27"/>
      <c r="HOG283" s="19"/>
      <c r="HOI283" s="75"/>
      <c r="HOK283" s="22"/>
      <c r="HOL283" s="131"/>
      <c r="HON283" s="27"/>
      <c r="HOO283" s="19"/>
      <c r="HOQ283" s="75"/>
      <c r="HOS283" s="22"/>
      <c r="HOT283" s="131"/>
      <c r="HOV283" s="27"/>
      <c r="HOW283" s="19"/>
      <c r="HOY283" s="75"/>
      <c r="HPA283" s="22"/>
      <c r="HPB283" s="131"/>
      <c r="HPD283" s="27"/>
      <c r="HPE283" s="19"/>
      <c r="HPG283" s="75"/>
      <c r="HPI283" s="22"/>
      <c r="HPJ283" s="131"/>
      <c r="HPL283" s="27"/>
      <c r="HPM283" s="19"/>
      <c r="HPO283" s="75"/>
      <c r="HPQ283" s="22"/>
      <c r="HPR283" s="131"/>
      <c r="HPT283" s="27"/>
      <c r="HPU283" s="19"/>
      <c r="HPW283" s="75"/>
      <c r="HPY283" s="22"/>
      <c r="HPZ283" s="131"/>
      <c r="HQB283" s="27"/>
      <c r="HQC283" s="19"/>
      <c r="HQE283" s="75"/>
      <c r="HQG283" s="22"/>
      <c r="HQH283" s="131"/>
      <c r="HQJ283" s="27"/>
      <c r="HQK283" s="19"/>
      <c r="HQM283" s="75"/>
      <c r="HQO283" s="22"/>
      <c r="HQP283" s="131"/>
      <c r="HQR283" s="27"/>
      <c r="HQS283" s="19"/>
      <c r="HQU283" s="75"/>
      <c r="HQW283" s="22"/>
      <c r="HQX283" s="131"/>
      <c r="HQZ283" s="27"/>
      <c r="HRA283" s="19"/>
      <c r="HRC283" s="75"/>
      <c r="HRE283" s="22"/>
      <c r="HRF283" s="131"/>
      <c r="HRH283" s="27"/>
      <c r="HRI283" s="19"/>
      <c r="HRK283" s="75"/>
      <c r="HRM283" s="22"/>
      <c r="HRN283" s="131"/>
      <c r="HRP283" s="27"/>
      <c r="HRQ283" s="19"/>
      <c r="HRS283" s="75"/>
      <c r="HRU283" s="22"/>
      <c r="HRV283" s="131"/>
      <c r="HRX283" s="27"/>
      <c r="HRY283" s="19"/>
      <c r="HSA283" s="75"/>
      <c r="HSC283" s="22"/>
      <c r="HSD283" s="131"/>
      <c r="HSF283" s="27"/>
      <c r="HSG283" s="19"/>
      <c r="HSI283" s="75"/>
      <c r="HSK283" s="22"/>
      <c r="HSL283" s="131"/>
      <c r="HSN283" s="27"/>
      <c r="HSO283" s="19"/>
      <c r="HSQ283" s="75"/>
      <c r="HSS283" s="22"/>
      <c r="HST283" s="131"/>
      <c r="HSV283" s="27"/>
      <c r="HSW283" s="19"/>
      <c r="HSY283" s="75"/>
      <c r="HTA283" s="22"/>
      <c r="HTB283" s="131"/>
      <c r="HTD283" s="27"/>
      <c r="HTE283" s="19"/>
      <c r="HTG283" s="75"/>
      <c r="HTI283" s="22"/>
      <c r="HTJ283" s="131"/>
      <c r="HTL283" s="27"/>
      <c r="HTM283" s="19"/>
      <c r="HTO283" s="75"/>
      <c r="HTQ283" s="22"/>
      <c r="HTR283" s="131"/>
      <c r="HTT283" s="27"/>
      <c r="HTU283" s="19"/>
      <c r="HTW283" s="75"/>
      <c r="HTY283" s="22"/>
      <c r="HTZ283" s="131"/>
      <c r="HUB283" s="27"/>
      <c r="HUC283" s="19"/>
      <c r="HUE283" s="75"/>
      <c r="HUG283" s="22"/>
      <c r="HUH283" s="131"/>
      <c r="HUJ283" s="27"/>
      <c r="HUK283" s="19"/>
      <c r="HUM283" s="75"/>
      <c r="HUO283" s="22"/>
      <c r="HUP283" s="131"/>
      <c r="HUR283" s="27"/>
      <c r="HUS283" s="19"/>
      <c r="HUU283" s="75"/>
      <c r="HUW283" s="22"/>
      <c r="HUX283" s="131"/>
      <c r="HUZ283" s="27"/>
      <c r="HVA283" s="19"/>
      <c r="HVC283" s="75"/>
      <c r="HVE283" s="22"/>
      <c r="HVF283" s="131"/>
      <c r="HVH283" s="27"/>
      <c r="HVI283" s="19"/>
      <c r="HVK283" s="75"/>
      <c r="HVM283" s="22"/>
      <c r="HVN283" s="131"/>
      <c r="HVP283" s="27"/>
      <c r="HVQ283" s="19"/>
      <c r="HVS283" s="75"/>
      <c r="HVU283" s="22"/>
      <c r="HVV283" s="131"/>
      <c r="HVX283" s="27"/>
      <c r="HVY283" s="19"/>
      <c r="HWA283" s="75"/>
      <c r="HWC283" s="22"/>
      <c r="HWD283" s="131"/>
      <c r="HWF283" s="27"/>
      <c r="HWG283" s="19"/>
      <c r="HWI283" s="75"/>
      <c r="HWK283" s="22"/>
      <c r="HWL283" s="131"/>
      <c r="HWN283" s="27"/>
      <c r="HWO283" s="19"/>
      <c r="HWQ283" s="75"/>
      <c r="HWS283" s="22"/>
      <c r="HWT283" s="131"/>
      <c r="HWV283" s="27"/>
      <c r="HWW283" s="19"/>
      <c r="HWY283" s="75"/>
      <c r="HXA283" s="22"/>
      <c r="HXB283" s="131"/>
      <c r="HXD283" s="27"/>
      <c r="HXE283" s="19"/>
      <c r="HXG283" s="75"/>
      <c r="HXI283" s="22"/>
      <c r="HXJ283" s="131"/>
      <c r="HXL283" s="27"/>
      <c r="HXM283" s="19"/>
      <c r="HXO283" s="75"/>
      <c r="HXQ283" s="22"/>
      <c r="HXR283" s="131"/>
      <c r="HXT283" s="27"/>
      <c r="HXU283" s="19"/>
      <c r="HXW283" s="75"/>
      <c r="HXY283" s="22"/>
      <c r="HXZ283" s="131"/>
      <c r="HYB283" s="27"/>
      <c r="HYC283" s="19"/>
      <c r="HYE283" s="75"/>
      <c r="HYG283" s="22"/>
      <c r="HYH283" s="131"/>
      <c r="HYJ283" s="27"/>
      <c r="HYK283" s="19"/>
      <c r="HYM283" s="75"/>
      <c r="HYO283" s="22"/>
      <c r="HYP283" s="131"/>
      <c r="HYR283" s="27"/>
      <c r="HYS283" s="19"/>
      <c r="HYU283" s="75"/>
      <c r="HYW283" s="22"/>
      <c r="HYX283" s="131"/>
      <c r="HYZ283" s="27"/>
      <c r="HZA283" s="19"/>
      <c r="HZC283" s="75"/>
      <c r="HZE283" s="22"/>
      <c r="HZF283" s="131"/>
      <c r="HZH283" s="27"/>
      <c r="HZI283" s="19"/>
      <c r="HZK283" s="75"/>
      <c r="HZM283" s="22"/>
      <c r="HZN283" s="131"/>
      <c r="HZP283" s="27"/>
      <c r="HZQ283" s="19"/>
      <c r="HZS283" s="75"/>
      <c r="HZU283" s="22"/>
      <c r="HZV283" s="131"/>
      <c r="HZX283" s="27"/>
      <c r="HZY283" s="19"/>
      <c r="IAA283" s="75"/>
      <c r="IAC283" s="22"/>
      <c r="IAD283" s="131"/>
      <c r="IAF283" s="27"/>
      <c r="IAG283" s="19"/>
      <c r="IAI283" s="75"/>
      <c r="IAK283" s="22"/>
      <c r="IAL283" s="131"/>
      <c r="IAN283" s="27"/>
      <c r="IAO283" s="19"/>
      <c r="IAQ283" s="75"/>
      <c r="IAS283" s="22"/>
      <c r="IAT283" s="131"/>
      <c r="IAV283" s="27"/>
      <c r="IAW283" s="19"/>
      <c r="IAY283" s="75"/>
      <c r="IBA283" s="22"/>
      <c r="IBB283" s="131"/>
      <c r="IBD283" s="27"/>
      <c r="IBE283" s="19"/>
      <c r="IBG283" s="75"/>
      <c r="IBI283" s="22"/>
      <c r="IBJ283" s="131"/>
      <c r="IBL283" s="27"/>
      <c r="IBM283" s="19"/>
      <c r="IBO283" s="75"/>
      <c r="IBQ283" s="22"/>
      <c r="IBR283" s="131"/>
      <c r="IBT283" s="27"/>
      <c r="IBU283" s="19"/>
      <c r="IBW283" s="75"/>
      <c r="IBY283" s="22"/>
      <c r="IBZ283" s="131"/>
      <c r="ICB283" s="27"/>
      <c r="ICC283" s="19"/>
      <c r="ICE283" s="75"/>
      <c r="ICG283" s="22"/>
      <c r="ICH283" s="131"/>
      <c r="ICJ283" s="27"/>
      <c r="ICK283" s="19"/>
      <c r="ICM283" s="75"/>
      <c r="ICO283" s="22"/>
      <c r="ICP283" s="131"/>
      <c r="ICR283" s="27"/>
      <c r="ICS283" s="19"/>
      <c r="ICU283" s="75"/>
      <c r="ICW283" s="22"/>
      <c r="ICX283" s="131"/>
      <c r="ICZ283" s="27"/>
      <c r="IDA283" s="19"/>
      <c r="IDC283" s="75"/>
      <c r="IDE283" s="22"/>
      <c r="IDF283" s="131"/>
      <c r="IDH283" s="27"/>
      <c r="IDI283" s="19"/>
      <c r="IDK283" s="75"/>
      <c r="IDM283" s="22"/>
      <c r="IDN283" s="131"/>
      <c r="IDP283" s="27"/>
      <c r="IDQ283" s="19"/>
      <c r="IDS283" s="75"/>
      <c r="IDU283" s="22"/>
      <c r="IDV283" s="131"/>
      <c r="IDX283" s="27"/>
      <c r="IDY283" s="19"/>
      <c r="IEA283" s="75"/>
      <c r="IEC283" s="22"/>
      <c r="IED283" s="131"/>
      <c r="IEF283" s="27"/>
      <c r="IEG283" s="19"/>
      <c r="IEI283" s="75"/>
      <c r="IEK283" s="22"/>
      <c r="IEL283" s="131"/>
      <c r="IEN283" s="27"/>
      <c r="IEO283" s="19"/>
      <c r="IEQ283" s="75"/>
      <c r="IES283" s="22"/>
      <c r="IET283" s="131"/>
      <c r="IEV283" s="27"/>
      <c r="IEW283" s="19"/>
      <c r="IEY283" s="75"/>
      <c r="IFA283" s="22"/>
      <c r="IFB283" s="131"/>
      <c r="IFD283" s="27"/>
      <c r="IFE283" s="19"/>
      <c r="IFG283" s="75"/>
      <c r="IFI283" s="22"/>
      <c r="IFJ283" s="131"/>
      <c r="IFL283" s="27"/>
      <c r="IFM283" s="19"/>
      <c r="IFO283" s="75"/>
      <c r="IFQ283" s="22"/>
      <c r="IFR283" s="131"/>
      <c r="IFT283" s="27"/>
      <c r="IFU283" s="19"/>
      <c r="IFW283" s="75"/>
      <c r="IFY283" s="22"/>
      <c r="IFZ283" s="131"/>
      <c r="IGB283" s="27"/>
      <c r="IGC283" s="19"/>
      <c r="IGE283" s="75"/>
      <c r="IGG283" s="22"/>
      <c r="IGH283" s="131"/>
      <c r="IGJ283" s="27"/>
      <c r="IGK283" s="19"/>
      <c r="IGM283" s="75"/>
      <c r="IGO283" s="22"/>
      <c r="IGP283" s="131"/>
      <c r="IGR283" s="27"/>
      <c r="IGS283" s="19"/>
      <c r="IGU283" s="75"/>
      <c r="IGW283" s="22"/>
      <c r="IGX283" s="131"/>
      <c r="IGZ283" s="27"/>
      <c r="IHA283" s="19"/>
      <c r="IHC283" s="75"/>
      <c r="IHE283" s="22"/>
      <c r="IHF283" s="131"/>
      <c r="IHH283" s="27"/>
      <c r="IHI283" s="19"/>
      <c r="IHK283" s="75"/>
      <c r="IHM283" s="22"/>
      <c r="IHN283" s="131"/>
      <c r="IHP283" s="27"/>
      <c r="IHQ283" s="19"/>
      <c r="IHS283" s="75"/>
      <c r="IHU283" s="22"/>
      <c r="IHV283" s="131"/>
      <c r="IHX283" s="27"/>
      <c r="IHY283" s="19"/>
      <c r="IIA283" s="75"/>
      <c r="IIC283" s="22"/>
      <c r="IID283" s="131"/>
      <c r="IIF283" s="27"/>
      <c r="IIG283" s="19"/>
      <c r="III283" s="75"/>
      <c r="IIK283" s="22"/>
      <c r="IIL283" s="131"/>
      <c r="IIN283" s="27"/>
      <c r="IIO283" s="19"/>
      <c r="IIQ283" s="75"/>
      <c r="IIS283" s="22"/>
      <c r="IIT283" s="131"/>
      <c r="IIV283" s="27"/>
      <c r="IIW283" s="19"/>
      <c r="IIY283" s="75"/>
      <c r="IJA283" s="22"/>
      <c r="IJB283" s="131"/>
      <c r="IJD283" s="27"/>
      <c r="IJE283" s="19"/>
      <c r="IJG283" s="75"/>
      <c r="IJI283" s="22"/>
      <c r="IJJ283" s="131"/>
      <c r="IJL283" s="27"/>
      <c r="IJM283" s="19"/>
      <c r="IJO283" s="75"/>
      <c r="IJQ283" s="22"/>
      <c r="IJR283" s="131"/>
      <c r="IJT283" s="27"/>
      <c r="IJU283" s="19"/>
      <c r="IJW283" s="75"/>
      <c r="IJY283" s="22"/>
      <c r="IJZ283" s="131"/>
      <c r="IKB283" s="27"/>
      <c r="IKC283" s="19"/>
      <c r="IKE283" s="75"/>
      <c r="IKG283" s="22"/>
      <c r="IKH283" s="131"/>
      <c r="IKJ283" s="27"/>
      <c r="IKK283" s="19"/>
      <c r="IKM283" s="75"/>
      <c r="IKO283" s="22"/>
      <c r="IKP283" s="131"/>
      <c r="IKR283" s="27"/>
      <c r="IKS283" s="19"/>
      <c r="IKU283" s="75"/>
      <c r="IKW283" s="22"/>
      <c r="IKX283" s="131"/>
      <c r="IKZ283" s="27"/>
      <c r="ILA283" s="19"/>
      <c r="ILC283" s="75"/>
      <c r="ILE283" s="22"/>
      <c r="ILF283" s="131"/>
      <c r="ILH283" s="27"/>
      <c r="ILI283" s="19"/>
      <c r="ILK283" s="75"/>
      <c r="ILM283" s="22"/>
      <c r="ILN283" s="131"/>
      <c r="ILP283" s="27"/>
      <c r="ILQ283" s="19"/>
      <c r="ILS283" s="75"/>
      <c r="ILU283" s="22"/>
      <c r="ILV283" s="131"/>
      <c r="ILX283" s="27"/>
      <c r="ILY283" s="19"/>
      <c r="IMA283" s="75"/>
      <c r="IMC283" s="22"/>
      <c r="IMD283" s="131"/>
      <c r="IMF283" s="27"/>
      <c r="IMG283" s="19"/>
      <c r="IMI283" s="75"/>
      <c r="IMK283" s="22"/>
      <c r="IML283" s="131"/>
      <c r="IMN283" s="27"/>
      <c r="IMO283" s="19"/>
      <c r="IMQ283" s="75"/>
      <c r="IMS283" s="22"/>
      <c r="IMT283" s="131"/>
      <c r="IMV283" s="27"/>
      <c r="IMW283" s="19"/>
      <c r="IMY283" s="75"/>
      <c r="INA283" s="22"/>
      <c r="INB283" s="131"/>
      <c r="IND283" s="27"/>
      <c r="INE283" s="19"/>
      <c r="ING283" s="75"/>
      <c r="INI283" s="22"/>
      <c r="INJ283" s="131"/>
      <c r="INL283" s="27"/>
      <c r="INM283" s="19"/>
      <c r="INO283" s="75"/>
      <c r="INQ283" s="22"/>
      <c r="INR283" s="131"/>
      <c r="INT283" s="27"/>
      <c r="INU283" s="19"/>
      <c r="INW283" s="75"/>
      <c r="INY283" s="22"/>
      <c r="INZ283" s="131"/>
      <c r="IOB283" s="27"/>
      <c r="IOC283" s="19"/>
      <c r="IOE283" s="75"/>
      <c r="IOG283" s="22"/>
      <c r="IOH283" s="131"/>
      <c r="IOJ283" s="27"/>
      <c r="IOK283" s="19"/>
      <c r="IOM283" s="75"/>
      <c r="IOO283" s="22"/>
      <c r="IOP283" s="131"/>
      <c r="IOR283" s="27"/>
      <c r="IOS283" s="19"/>
      <c r="IOU283" s="75"/>
      <c r="IOW283" s="22"/>
      <c r="IOX283" s="131"/>
      <c r="IOZ283" s="27"/>
      <c r="IPA283" s="19"/>
      <c r="IPC283" s="75"/>
      <c r="IPE283" s="22"/>
      <c r="IPF283" s="131"/>
      <c r="IPH283" s="27"/>
      <c r="IPI283" s="19"/>
      <c r="IPK283" s="75"/>
      <c r="IPM283" s="22"/>
      <c r="IPN283" s="131"/>
      <c r="IPP283" s="27"/>
      <c r="IPQ283" s="19"/>
      <c r="IPS283" s="75"/>
      <c r="IPU283" s="22"/>
      <c r="IPV283" s="131"/>
      <c r="IPX283" s="27"/>
      <c r="IPY283" s="19"/>
      <c r="IQA283" s="75"/>
      <c r="IQC283" s="22"/>
      <c r="IQD283" s="131"/>
      <c r="IQF283" s="27"/>
      <c r="IQG283" s="19"/>
      <c r="IQI283" s="75"/>
      <c r="IQK283" s="22"/>
      <c r="IQL283" s="131"/>
      <c r="IQN283" s="27"/>
      <c r="IQO283" s="19"/>
      <c r="IQQ283" s="75"/>
      <c r="IQS283" s="22"/>
      <c r="IQT283" s="131"/>
      <c r="IQV283" s="27"/>
      <c r="IQW283" s="19"/>
      <c r="IQY283" s="75"/>
      <c r="IRA283" s="22"/>
      <c r="IRB283" s="131"/>
      <c r="IRD283" s="27"/>
      <c r="IRE283" s="19"/>
      <c r="IRG283" s="75"/>
      <c r="IRI283" s="22"/>
      <c r="IRJ283" s="131"/>
      <c r="IRL283" s="27"/>
      <c r="IRM283" s="19"/>
      <c r="IRO283" s="75"/>
      <c r="IRQ283" s="22"/>
      <c r="IRR283" s="131"/>
      <c r="IRT283" s="27"/>
      <c r="IRU283" s="19"/>
      <c r="IRW283" s="75"/>
      <c r="IRY283" s="22"/>
      <c r="IRZ283" s="131"/>
      <c r="ISB283" s="27"/>
      <c r="ISC283" s="19"/>
      <c r="ISE283" s="75"/>
      <c r="ISG283" s="22"/>
      <c r="ISH283" s="131"/>
      <c r="ISJ283" s="27"/>
      <c r="ISK283" s="19"/>
      <c r="ISM283" s="75"/>
      <c r="ISO283" s="22"/>
      <c r="ISP283" s="131"/>
      <c r="ISR283" s="27"/>
      <c r="ISS283" s="19"/>
      <c r="ISU283" s="75"/>
      <c r="ISW283" s="22"/>
      <c r="ISX283" s="131"/>
      <c r="ISZ283" s="27"/>
      <c r="ITA283" s="19"/>
      <c r="ITC283" s="75"/>
      <c r="ITE283" s="22"/>
      <c r="ITF283" s="131"/>
      <c r="ITH283" s="27"/>
      <c r="ITI283" s="19"/>
      <c r="ITK283" s="75"/>
      <c r="ITM283" s="22"/>
      <c r="ITN283" s="131"/>
      <c r="ITP283" s="27"/>
      <c r="ITQ283" s="19"/>
      <c r="ITS283" s="75"/>
      <c r="ITU283" s="22"/>
      <c r="ITV283" s="131"/>
      <c r="ITX283" s="27"/>
      <c r="ITY283" s="19"/>
      <c r="IUA283" s="75"/>
      <c r="IUC283" s="22"/>
      <c r="IUD283" s="131"/>
      <c r="IUF283" s="27"/>
      <c r="IUG283" s="19"/>
      <c r="IUI283" s="75"/>
      <c r="IUK283" s="22"/>
      <c r="IUL283" s="131"/>
      <c r="IUN283" s="27"/>
      <c r="IUO283" s="19"/>
      <c r="IUQ283" s="75"/>
      <c r="IUS283" s="22"/>
      <c r="IUT283" s="131"/>
      <c r="IUV283" s="27"/>
      <c r="IUW283" s="19"/>
      <c r="IUY283" s="75"/>
      <c r="IVA283" s="22"/>
      <c r="IVB283" s="131"/>
      <c r="IVD283" s="27"/>
      <c r="IVE283" s="19"/>
      <c r="IVG283" s="75"/>
      <c r="IVI283" s="22"/>
      <c r="IVJ283" s="131"/>
      <c r="IVL283" s="27"/>
      <c r="IVM283" s="19"/>
      <c r="IVO283" s="75"/>
      <c r="IVQ283" s="22"/>
      <c r="IVR283" s="131"/>
      <c r="IVT283" s="27"/>
      <c r="IVU283" s="19"/>
      <c r="IVW283" s="75"/>
      <c r="IVY283" s="22"/>
      <c r="IVZ283" s="131"/>
      <c r="IWB283" s="27"/>
      <c r="IWC283" s="19"/>
      <c r="IWE283" s="75"/>
      <c r="IWG283" s="22"/>
      <c r="IWH283" s="131"/>
      <c r="IWJ283" s="27"/>
      <c r="IWK283" s="19"/>
      <c r="IWM283" s="75"/>
      <c r="IWO283" s="22"/>
      <c r="IWP283" s="131"/>
      <c r="IWR283" s="27"/>
      <c r="IWS283" s="19"/>
      <c r="IWU283" s="75"/>
      <c r="IWW283" s="22"/>
      <c r="IWX283" s="131"/>
      <c r="IWZ283" s="27"/>
      <c r="IXA283" s="19"/>
      <c r="IXC283" s="75"/>
      <c r="IXE283" s="22"/>
      <c r="IXF283" s="131"/>
      <c r="IXH283" s="27"/>
      <c r="IXI283" s="19"/>
      <c r="IXK283" s="75"/>
      <c r="IXM283" s="22"/>
      <c r="IXN283" s="131"/>
      <c r="IXP283" s="27"/>
      <c r="IXQ283" s="19"/>
      <c r="IXS283" s="75"/>
      <c r="IXU283" s="22"/>
      <c r="IXV283" s="131"/>
      <c r="IXX283" s="27"/>
      <c r="IXY283" s="19"/>
      <c r="IYA283" s="75"/>
      <c r="IYC283" s="22"/>
      <c r="IYD283" s="131"/>
      <c r="IYF283" s="27"/>
      <c r="IYG283" s="19"/>
      <c r="IYI283" s="75"/>
      <c r="IYK283" s="22"/>
      <c r="IYL283" s="131"/>
      <c r="IYN283" s="27"/>
      <c r="IYO283" s="19"/>
      <c r="IYQ283" s="75"/>
      <c r="IYS283" s="22"/>
      <c r="IYT283" s="131"/>
      <c r="IYV283" s="27"/>
      <c r="IYW283" s="19"/>
      <c r="IYY283" s="75"/>
      <c r="IZA283" s="22"/>
      <c r="IZB283" s="131"/>
      <c r="IZD283" s="27"/>
      <c r="IZE283" s="19"/>
      <c r="IZG283" s="75"/>
      <c r="IZI283" s="22"/>
      <c r="IZJ283" s="131"/>
      <c r="IZL283" s="27"/>
      <c r="IZM283" s="19"/>
      <c r="IZO283" s="75"/>
      <c r="IZQ283" s="22"/>
      <c r="IZR283" s="131"/>
      <c r="IZT283" s="27"/>
      <c r="IZU283" s="19"/>
      <c r="IZW283" s="75"/>
      <c r="IZY283" s="22"/>
      <c r="IZZ283" s="131"/>
      <c r="JAB283" s="27"/>
      <c r="JAC283" s="19"/>
      <c r="JAE283" s="75"/>
      <c r="JAG283" s="22"/>
      <c r="JAH283" s="131"/>
      <c r="JAJ283" s="27"/>
      <c r="JAK283" s="19"/>
      <c r="JAM283" s="75"/>
      <c r="JAO283" s="22"/>
      <c r="JAP283" s="131"/>
      <c r="JAR283" s="27"/>
      <c r="JAS283" s="19"/>
      <c r="JAU283" s="75"/>
      <c r="JAW283" s="22"/>
      <c r="JAX283" s="131"/>
      <c r="JAZ283" s="27"/>
      <c r="JBA283" s="19"/>
      <c r="JBC283" s="75"/>
      <c r="JBE283" s="22"/>
      <c r="JBF283" s="131"/>
      <c r="JBH283" s="27"/>
      <c r="JBI283" s="19"/>
      <c r="JBK283" s="75"/>
      <c r="JBM283" s="22"/>
      <c r="JBN283" s="131"/>
      <c r="JBP283" s="27"/>
      <c r="JBQ283" s="19"/>
      <c r="JBS283" s="75"/>
      <c r="JBU283" s="22"/>
      <c r="JBV283" s="131"/>
      <c r="JBX283" s="27"/>
      <c r="JBY283" s="19"/>
      <c r="JCA283" s="75"/>
      <c r="JCC283" s="22"/>
      <c r="JCD283" s="131"/>
      <c r="JCF283" s="27"/>
      <c r="JCG283" s="19"/>
      <c r="JCI283" s="75"/>
      <c r="JCK283" s="22"/>
      <c r="JCL283" s="131"/>
      <c r="JCN283" s="27"/>
      <c r="JCO283" s="19"/>
      <c r="JCQ283" s="75"/>
      <c r="JCS283" s="22"/>
      <c r="JCT283" s="131"/>
      <c r="JCV283" s="27"/>
      <c r="JCW283" s="19"/>
      <c r="JCY283" s="75"/>
      <c r="JDA283" s="22"/>
      <c r="JDB283" s="131"/>
      <c r="JDD283" s="27"/>
      <c r="JDE283" s="19"/>
      <c r="JDG283" s="75"/>
      <c r="JDI283" s="22"/>
      <c r="JDJ283" s="131"/>
      <c r="JDL283" s="27"/>
      <c r="JDM283" s="19"/>
      <c r="JDO283" s="75"/>
      <c r="JDQ283" s="22"/>
      <c r="JDR283" s="131"/>
      <c r="JDT283" s="27"/>
      <c r="JDU283" s="19"/>
      <c r="JDW283" s="75"/>
      <c r="JDY283" s="22"/>
      <c r="JDZ283" s="131"/>
      <c r="JEB283" s="27"/>
      <c r="JEC283" s="19"/>
      <c r="JEE283" s="75"/>
      <c r="JEG283" s="22"/>
      <c r="JEH283" s="131"/>
      <c r="JEJ283" s="27"/>
      <c r="JEK283" s="19"/>
      <c r="JEM283" s="75"/>
      <c r="JEO283" s="22"/>
      <c r="JEP283" s="131"/>
      <c r="JER283" s="27"/>
      <c r="JES283" s="19"/>
      <c r="JEU283" s="75"/>
      <c r="JEW283" s="22"/>
      <c r="JEX283" s="131"/>
      <c r="JEZ283" s="27"/>
      <c r="JFA283" s="19"/>
      <c r="JFC283" s="75"/>
      <c r="JFE283" s="22"/>
      <c r="JFF283" s="131"/>
      <c r="JFH283" s="27"/>
      <c r="JFI283" s="19"/>
      <c r="JFK283" s="75"/>
      <c r="JFM283" s="22"/>
      <c r="JFN283" s="131"/>
      <c r="JFP283" s="27"/>
      <c r="JFQ283" s="19"/>
      <c r="JFS283" s="75"/>
      <c r="JFU283" s="22"/>
      <c r="JFV283" s="131"/>
      <c r="JFX283" s="27"/>
      <c r="JFY283" s="19"/>
      <c r="JGA283" s="75"/>
      <c r="JGC283" s="22"/>
      <c r="JGD283" s="131"/>
      <c r="JGF283" s="27"/>
      <c r="JGG283" s="19"/>
      <c r="JGI283" s="75"/>
      <c r="JGK283" s="22"/>
      <c r="JGL283" s="131"/>
      <c r="JGN283" s="27"/>
      <c r="JGO283" s="19"/>
      <c r="JGQ283" s="75"/>
      <c r="JGS283" s="22"/>
      <c r="JGT283" s="131"/>
      <c r="JGV283" s="27"/>
      <c r="JGW283" s="19"/>
      <c r="JGY283" s="75"/>
      <c r="JHA283" s="22"/>
      <c r="JHB283" s="131"/>
      <c r="JHD283" s="27"/>
      <c r="JHE283" s="19"/>
      <c r="JHG283" s="75"/>
      <c r="JHI283" s="22"/>
      <c r="JHJ283" s="131"/>
      <c r="JHL283" s="27"/>
      <c r="JHM283" s="19"/>
      <c r="JHO283" s="75"/>
      <c r="JHQ283" s="22"/>
      <c r="JHR283" s="131"/>
      <c r="JHT283" s="27"/>
      <c r="JHU283" s="19"/>
      <c r="JHW283" s="75"/>
      <c r="JHY283" s="22"/>
      <c r="JHZ283" s="131"/>
      <c r="JIB283" s="27"/>
      <c r="JIC283" s="19"/>
      <c r="JIE283" s="75"/>
      <c r="JIG283" s="22"/>
      <c r="JIH283" s="131"/>
      <c r="JIJ283" s="27"/>
      <c r="JIK283" s="19"/>
      <c r="JIM283" s="75"/>
      <c r="JIO283" s="22"/>
      <c r="JIP283" s="131"/>
      <c r="JIR283" s="27"/>
      <c r="JIS283" s="19"/>
      <c r="JIU283" s="75"/>
      <c r="JIW283" s="22"/>
      <c r="JIX283" s="131"/>
      <c r="JIZ283" s="27"/>
      <c r="JJA283" s="19"/>
      <c r="JJC283" s="75"/>
      <c r="JJE283" s="22"/>
      <c r="JJF283" s="131"/>
      <c r="JJH283" s="27"/>
      <c r="JJI283" s="19"/>
      <c r="JJK283" s="75"/>
      <c r="JJM283" s="22"/>
      <c r="JJN283" s="131"/>
      <c r="JJP283" s="27"/>
      <c r="JJQ283" s="19"/>
      <c r="JJS283" s="75"/>
      <c r="JJU283" s="22"/>
      <c r="JJV283" s="131"/>
      <c r="JJX283" s="27"/>
      <c r="JJY283" s="19"/>
      <c r="JKA283" s="75"/>
      <c r="JKC283" s="22"/>
      <c r="JKD283" s="131"/>
      <c r="JKF283" s="27"/>
      <c r="JKG283" s="19"/>
      <c r="JKI283" s="75"/>
      <c r="JKK283" s="22"/>
      <c r="JKL283" s="131"/>
      <c r="JKN283" s="27"/>
      <c r="JKO283" s="19"/>
      <c r="JKQ283" s="75"/>
      <c r="JKS283" s="22"/>
      <c r="JKT283" s="131"/>
      <c r="JKV283" s="27"/>
      <c r="JKW283" s="19"/>
      <c r="JKY283" s="75"/>
      <c r="JLA283" s="22"/>
      <c r="JLB283" s="131"/>
      <c r="JLD283" s="27"/>
      <c r="JLE283" s="19"/>
      <c r="JLG283" s="75"/>
      <c r="JLI283" s="22"/>
      <c r="JLJ283" s="131"/>
      <c r="JLL283" s="27"/>
      <c r="JLM283" s="19"/>
      <c r="JLO283" s="75"/>
      <c r="JLQ283" s="22"/>
      <c r="JLR283" s="131"/>
      <c r="JLT283" s="27"/>
      <c r="JLU283" s="19"/>
      <c r="JLW283" s="75"/>
      <c r="JLY283" s="22"/>
      <c r="JLZ283" s="131"/>
      <c r="JMB283" s="27"/>
      <c r="JMC283" s="19"/>
      <c r="JME283" s="75"/>
      <c r="JMG283" s="22"/>
      <c r="JMH283" s="131"/>
      <c r="JMJ283" s="27"/>
      <c r="JMK283" s="19"/>
      <c r="JMM283" s="75"/>
      <c r="JMO283" s="22"/>
      <c r="JMP283" s="131"/>
      <c r="JMR283" s="27"/>
      <c r="JMS283" s="19"/>
      <c r="JMU283" s="75"/>
      <c r="JMW283" s="22"/>
      <c r="JMX283" s="131"/>
      <c r="JMZ283" s="27"/>
      <c r="JNA283" s="19"/>
      <c r="JNC283" s="75"/>
      <c r="JNE283" s="22"/>
      <c r="JNF283" s="131"/>
      <c r="JNH283" s="27"/>
      <c r="JNI283" s="19"/>
      <c r="JNK283" s="75"/>
      <c r="JNM283" s="22"/>
      <c r="JNN283" s="131"/>
      <c r="JNP283" s="27"/>
      <c r="JNQ283" s="19"/>
      <c r="JNS283" s="75"/>
      <c r="JNU283" s="22"/>
      <c r="JNV283" s="131"/>
      <c r="JNX283" s="27"/>
      <c r="JNY283" s="19"/>
      <c r="JOA283" s="75"/>
      <c r="JOC283" s="22"/>
      <c r="JOD283" s="131"/>
      <c r="JOF283" s="27"/>
      <c r="JOG283" s="19"/>
      <c r="JOI283" s="75"/>
      <c r="JOK283" s="22"/>
      <c r="JOL283" s="131"/>
      <c r="JON283" s="27"/>
      <c r="JOO283" s="19"/>
      <c r="JOQ283" s="75"/>
      <c r="JOS283" s="22"/>
      <c r="JOT283" s="131"/>
      <c r="JOV283" s="27"/>
      <c r="JOW283" s="19"/>
      <c r="JOY283" s="75"/>
      <c r="JPA283" s="22"/>
      <c r="JPB283" s="131"/>
      <c r="JPD283" s="27"/>
      <c r="JPE283" s="19"/>
      <c r="JPG283" s="75"/>
      <c r="JPI283" s="22"/>
      <c r="JPJ283" s="131"/>
      <c r="JPL283" s="27"/>
      <c r="JPM283" s="19"/>
      <c r="JPO283" s="75"/>
      <c r="JPQ283" s="22"/>
      <c r="JPR283" s="131"/>
      <c r="JPT283" s="27"/>
      <c r="JPU283" s="19"/>
      <c r="JPW283" s="75"/>
      <c r="JPY283" s="22"/>
      <c r="JPZ283" s="131"/>
      <c r="JQB283" s="27"/>
      <c r="JQC283" s="19"/>
      <c r="JQE283" s="75"/>
      <c r="JQG283" s="22"/>
      <c r="JQH283" s="131"/>
      <c r="JQJ283" s="27"/>
      <c r="JQK283" s="19"/>
      <c r="JQM283" s="75"/>
      <c r="JQO283" s="22"/>
      <c r="JQP283" s="131"/>
      <c r="JQR283" s="27"/>
      <c r="JQS283" s="19"/>
      <c r="JQU283" s="75"/>
      <c r="JQW283" s="22"/>
      <c r="JQX283" s="131"/>
      <c r="JQZ283" s="27"/>
      <c r="JRA283" s="19"/>
      <c r="JRC283" s="75"/>
      <c r="JRE283" s="22"/>
      <c r="JRF283" s="131"/>
      <c r="JRH283" s="27"/>
      <c r="JRI283" s="19"/>
      <c r="JRK283" s="75"/>
      <c r="JRM283" s="22"/>
      <c r="JRN283" s="131"/>
      <c r="JRP283" s="27"/>
      <c r="JRQ283" s="19"/>
      <c r="JRS283" s="75"/>
      <c r="JRU283" s="22"/>
      <c r="JRV283" s="131"/>
      <c r="JRX283" s="27"/>
      <c r="JRY283" s="19"/>
      <c r="JSA283" s="75"/>
      <c r="JSC283" s="22"/>
      <c r="JSD283" s="131"/>
      <c r="JSF283" s="27"/>
      <c r="JSG283" s="19"/>
      <c r="JSI283" s="75"/>
      <c r="JSK283" s="22"/>
      <c r="JSL283" s="131"/>
      <c r="JSN283" s="27"/>
      <c r="JSO283" s="19"/>
      <c r="JSQ283" s="75"/>
      <c r="JSS283" s="22"/>
      <c r="JST283" s="131"/>
      <c r="JSV283" s="27"/>
      <c r="JSW283" s="19"/>
      <c r="JSY283" s="75"/>
      <c r="JTA283" s="22"/>
      <c r="JTB283" s="131"/>
      <c r="JTD283" s="27"/>
      <c r="JTE283" s="19"/>
      <c r="JTG283" s="75"/>
      <c r="JTI283" s="22"/>
      <c r="JTJ283" s="131"/>
      <c r="JTL283" s="27"/>
      <c r="JTM283" s="19"/>
      <c r="JTO283" s="75"/>
      <c r="JTQ283" s="22"/>
      <c r="JTR283" s="131"/>
      <c r="JTT283" s="27"/>
      <c r="JTU283" s="19"/>
      <c r="JTW283" s="75"/>
      <c r="JTY283" s="22"/>
      <c r="JTZ283" s="131"/>
      <c r="JUB283" s="27"/>
      <c r="JUC283" s="19"/>
      <c r="JUE283" s="75"/>
      <c r="JUG283" s="22"/>
      <c r="JUH283" s="131"/>
      <c r="JUJ283" s="27"/>
      <c r="JUK283" s="19"/>
      <c r="JUM283" s="75"/>
      <c r="JUO283" s="22"/>
      <c r="JUP283" s="131"/>
      <c r="JUR283" s="27"/>
      <c r="JUS283" s="19"/>
      <c r="JUU283" s="75"/>
      <c r="JUW283" s="22"/>
      <c r="JUX283" s="131"/>
      <c r="JUZ283" s="27"/>
      <c r="JVA283" s="19"/>
      <c r="JVC283" s="75"/>
      <c r="JVE283" s="22"/>
      <c r="JVF283" s="131"/>
      <c r="JVH283" s="27"/>
      <c r="JVI283" s="19"/>
      <c r="JVK283" s="75"/>
      <c r="JVM283" s="22"/>
      <c r="JVN283" s="131"/>
      <c r="JVP283" s="27"/>
      <c r="JVQ283" s="19"/>
      <c r="JVS283" s="75"/>
      <c r="JVU283" s="22"/>
      <c r="JVV283" s="131"/>
      <c r="JVX283" s="27"/>
      <c r="JVY283" s="19"/>
      <c r="JWA283" s="75"/>
      <c r="JWC283" s="22"/>
      <c r="JWD283" s="131"/>
      <c r="JWF283" s="27"/>
      <c r="JWG283" s="19"/>
      <c r="JWI283" s="75"/>
      <c r="JWK283" s="22"/>
      <c r="JWL283" s="131"/>
      <c r="JWN283" s="27"/>
      <c r="JWO283" s="19"/>
      <c r="JWQ283" s="75"/>
      <c r="JWS283" s="22"/>
      <c r="JWT283" s="131"/>
      <c r="JWV283" s="27"/>
      <c r="JWW283" s="19"/>
      <c r="JWY283" s="75"/>
      <c r="JXA283" s="22"/>
      <c r="JXB283" s="131"/>
      <c r="JXD283" s="27"/>
      <c r="JXE283" s="19"/>
      <c r="JXG283" s="75"/>
      <c r="JXI283" s="22"/>
      <c r="JXJ283" s="131"/>
      <c r="JXL283" s="27"/>
      <c r="JXM283" s="19"/>
      <c r="JXO283" s="75"/>
      <c r="JXQ283" s="22"/>
      <c r="JXR283" s="131"/>
      <c r="JXT283" s="27"/>
      <c r="JXU283" s="19"/>
      <c r="JXW283" s="75"/>
      <c r="JXY283" s="22"/>
      <c r="JXZ283" s="131"/>
      <c r="JYB283" s="27"/>
      <c r="JYC283" s="19"/>
      <c r="JYE283" s="75"/>
      <c r="JYG283" s="22"/>
      <c r="JYH283" s="131"/>
      <c r="JYJ283" s="27"/>
      <c r="JYK283" s="19"/>
      <c r="JYM283" s="75"/>
      <c r="JYO283" s="22"/>
      <c r="JYP283" s="131"/>
      <c r="JYR283" s="27"/>
      <c r="JYS283" s="19"/>
      <c r="JYU283" s="75"/>
      <c r="JYW283" s="22"/>
      <c r="JYX283" s="131"/>
      <c r="JYZ283" s="27"/>
      <c r="JZA283" s="19"/>
      <c r="JZC283" s="75"/>
      <c r="JZE283" s="22"/>
      <c r="JZF283" s="131"/>
      <c r="JZH283" s="27"/>
      <c r="JZI283" s="19"/>
      <c r="JZK283" s="75"/>
      <c r="JZM283" s="22"/>
      <c r="JZN283" s="131"/>
      <c r="JZP283" s="27"/>
      <c r="JZQ283" s="19"/>
      <c r="JZS283" s="75"/>
      <c r="JZU283" s="22"/>
      <c r="JZV283" s="131"/>
      <c r="JZX283" s="27"/>
      <c r="JZY283" s="19"/>
      <c r="KAA283" s="75"/>
      <c r="KAC283" s="22"/>
      <c r="KAD283" s="131"/>
      <c r="KAF283" s="27"/>
      <c r="KAG283" s="19"/>
      <c r="KAI283" s="75"/>
      <c r="KAK283" s="22"/>
      <c r="KAL283" s="131"/>
      <c r="KAN283" s="27"/>
      <c r="KAO283" s="19"/>
      <c r="KAQ283" s="75"/>
      <c r="KAS283" s="22"/>
      <c r="KAT283" s="131"/>
      <c r="KAV283" s="27"/>
      <c r="KAW283" s="19"/>
      <c r="KAY283" s="75"/>
      <c r="KBA283" s="22"/>
      <c r="KBB283" s="131"/>
      <c r="KBD283" s="27"/>
      <c r="KBE283" s="19"/>
      <c r="KBG283" s="75"/>
      <c r="KBI283" s="22"/>
      <c r="KBJ283" s="131"/>
      <c r="KBL283" s="27"/>
      <c r="KBM283" s="19"/>
      <c r="KBO283" s="75"/>
      <c r="KBQ283" s="22"/>
      <c r="KBR283" s="131"/>
      <c r="KBT283" s="27"/>
      <c r="KBU283" s="19"/>
      <c r="KBW283" s="75"/>
      <c r="KBY283" s="22"/>
      <c r="KBZ283" s="131"/>
      <c r="KCB283" s="27"/>
      <c r="KCC283" s="19"/>
      <c r="KCE283" s="75"/>
      <c r="KCG283" s="22"/>
      <c r="KCH283" s="131"/>
      <c r="KCJ283" s="27"/>
      <c r="KCK283" s="19"/>
      <c r="KCM283" s="75"/>
      <c r="KCO283" s="22"/>
      <c r="KCP283" s="131"/>
      <c r="KCR283" s="27"/>
      <c r="KCS283" s="19"/>
      <c r="KCU283" s="75"/>
      <c r="KCW283" s="22"/>
      <c r="KCX283" s="131"/>
      <c r="KCZ283" s="27"/>
      <c r="KDA283" s="19"/>
      <c r="KDC283" s="75"/>
      <c r="KDE283" s="22"/>
      <c r="KDF283" s="131"/>
      <c r="KDH283" s="27"/>
      <c r="KDI283" s="19"/>
      <c r="KDK283" s="75"/>
      <c r="KDM283" s="22"/>
      <c r="KDN283" s="131"/>
      <c r="KDP283" s="27"/>
      <c r="KDQ283" s="19"/>
      <c r="KDS283" s="75"/>
      <c r="KDU283" s="22"/>
      <c r="KDV283" s="131"/>
      <c r="KDX283" s="27"/>
      <c r="KDY283" s="19"/>
      <c r="KEA283" s="75"/>
      <c r="KEC283" s="22"/>
      <c r="KED283" s="131"/>
      <c r="KEF283" s="27"/>
      <c r="KEG283" s="19"/>
      <c r="KEI283" s="75"/>
      <c r="KEK283" s="22"/>
      <c r="KEL283" s="131"/>
      <c r="KEN283" s="27"/>
      <c r="KEO283" s="19"/>
      <c r="KEQ283" s="75"/>
      <c r="KES283" s="22"/>
      <c r="KET283" s="131"/>
      <c r="KEV283" s="27"/>
      <c r="KEW283" s="19"/>
      <c r="KEY283" s="75"/>
      <c r="KFA283" s="22"/>
      <c r="KFB283" s="131"/>
      <c r="KFD283" s="27"/>
      <c r="KFE283" s="19"/>
      <c r="KFG283" s="75"/>
      <c r="KFI283" s="22"/>
      <c r="KFJ283" s="131"/>
      <c r="KFL283" s="27"/>
      <c r="KFM283" s="19"/>
      <c r="KFO283" s="75"/>
      <c r="KFQ283" s="22"/>
      <c r="KFR283" s="131"/>
      <c r="KFT283" s="27"/>
      <c r="KFU283" s="19"/>
      <c r="KFW283" s="75"/>
      <c r="KFY283" s="22"/>
      <c r="KFZ283" s="131"/>
      <c r="KGB283" s="27"/>
      <c r="KGC283" s="19"/>
      <c r="KGE283" s="75"/>
      <c r="KGG283" s="22"/>
      <c r="KGH283" s="131"/>
      <c r="KGJ283" s="27"/>
      <c r="KGK283" s="19"/>
      <c r="KGM283" s="75"/>
      <c r="KGO283" s="22"/>
      <c r="KGP283" s="131"/>
      <c r="KGR283" s="27"/>
      <c r="KGS283" s="19"/>
      <c r="KGU283" s="75"/>
      <c r="KGW283" s="22"/>
      <c r="KGX283" s="131"/>
      <c r="KGZ283" s="27"/>
      <c r="KHA283" s="19"/>
      <c r="KHC283" s="75"/>
      <c r="KHE283" s="22"/>
      <c r="KHF283" s="131"/>
      <c r="KHH283" s="27"/>
      <c r="KHI283" s="19"/>
      <c r="KHK283" s="75"/>
      <c r="KHM283" s="22"/>
      <c r="KHN283" s="131"/>
      <c r="KHP283" s="27"/>
      <c r="KHQ283" s="19"/>
      <c r="KHS283" s="75"/>
      <c r="KHU283" s="22"/>
      <c r="KHV283" s="131"/>
      <c r="KHX283" s="27"/>
      <c r="KHY283" s="19"/>
      <c r="KIA283" s="75"/>
      <c r="KIC283" s="22"/>
      <c r="KID283" s="131"/>
      <c r="KIF283" s="27"/>
      <c r="KIG283" s="19"/>
      <c r="KII283" s="75"/>
      <c r="KIK283" s="22"/>
      <c r="KIL283" s="131"/>
      <c r="KIN283" s="27"/>
      <c r="KIO283" s="19"/>
      <c r="KIQ283" s="75"/>
      <c r="KIS283" s="22"/>
      <c r="KIT283" s="131"/>
      <c r="KIV283" s="27"/>
      <c r="KIW283" s="19"/>
      <c r="KIY283" s="75"/>
      <c r="KJA283" s="22"/>
      <c r="KJB283" s="131"/>
      <c r="KJD283" s="27"/>
      <c r="KJE283" s="19"/>
      <c r="KJG283" s="75"/>
      <c r="KJI283" s="22"/>
      <c r="KJJ283" s="131"/>
      <c r="KJL283" s="27"/>
      <c r="KJM283" s="19"/>
      <c r="KJO283" s="75"/>
      <c r="KJQ283" s="22"/>
      <c r="KJR283" s="131"/>
      <c r="KJT283" s="27"/>
      <c r="KJU283" s="19"/>
      <c r="KJW283" s="75"/>
      <c r="KJY283" s="22"/>
      <c r="KJZ283" s="131"/>
      <c r="KKB283" s="27"/>
      <c r="KKC283" s="19"/>
      <c r="KKE283" s="75"/>
      <c r="KKG283" s="22"/>
      <c r="KKH283" s="131"/>
      <c r="KKJ283" s="27"/>
      <c r="KKK283" s="19"/>
      <c r="KKM283" s="75"/>
      <c r="KKO283" s="22"/>
      <c r="KKP283" s="131"/>
      <c r="KKR283" s="27"/>
      <c r="KKS283" s="19"/>
      <c r="KKU283" s="75"/>
      <c r="KKW283" s="22"/>
      <c r="KKX283" s="131"/>
      <c r="KKZ283" s="27"/>
      <c r="KLA283" s="19"/>
      <c r="KLC283" s="75"/>
      <c r="KLE283" s="22"/>
      <c r="KLF283" s="131"/>
      <c r="KLH283" s="27"/>
      <c r="KLI283" s="19"/>
      <c r="KLK283" s="75"/>
      <c r="KLM283" s="22"/>
      <c r="KLN283" s="131"/>
      <c r="KLP283" s="27"/>
      <c r="KLQ283" s="19"/>
      <c r="KLS283" s="75"/>
      <c r="KLU283" s="22"/>
      <c r="KLV283" s="131"/>
      <c r="KLX283" s="27"/>
      <c r="KLY283" s="19"/>
      <c r="KMA283" s="75"/>
      <c r="KMC283" s="22"/>
      <c r="KMD283" s="131"/>
      <c r="KMF283" s="27"/>
      <c r="KMG283" s="19"/>
      <c r="KMI283" s="75"/>
      <c r="KMK283" s="22"/>
      <c r="KML283" s="131"/>
      <c r="KMN283" s="27"/>
      <c r="KMO283" s="19"/>
      <c r="KMQ283" s="75"/>
      <c r="KMS283" s="22"/>
      <c r="KMT283" s="131"/>
      <c r="KMV283" s="27"/>
      <c r="KMW283" s="19"/>
      <c r="KMY283" s="75"/>
      <c r="KNA283" s="22"/>
      <c r="KNB283" s="131"/>
      <c r="KND283" s="27"/>
      <c r="KNE283" s="19"/>
      <c r="KNG283" s="75"/>
      <c r="KNI283" s="22"/>
      <c r="KNJ283" s="131"/>
      <c r="KNL283" s="27"/>
      <c r="KNM283" s="19"/>
      <c r="KNO283" s="75"/>
      <c r="KNQ283" s="22"/>
      <c r="KNR283" s="131"/>
      <c r="KNT283" s="27"/>
      <c r="KNU283" s="19"/>
      <c r="KNW283" s="75"/>
      <c r="KNY283" s="22"/>
      <c r="KNZ283" s="131"/>
      <c r="KOB283" s="27"/>
      <c r="KOC283" s="19"/>
      <c r="KOE283" s="75"/>
      <c r="KOG283" s="22"/>
      <c r="KOH283" s="131"/>
      <c r="KOJ283" s="27"/>
      <c r="KOK283" s="19"/>
      <c r="KOM283" s="75"/>
      <c r="KOO283" s="22"/>
      <c r="KOP283" s="131"/>
      <c r="KOR283" s="27"/>
      <c r="KOS283" s="19"/>
      <c r="KOU283" s="75"/>
      <c r="KOW283" s="22"/>
      <c r="KOX283" s="131"/>
      <c r="KOZ283" s="27"/>
      <c r="KPA283" s="19"/>
      <c r="KPC283" s="75"/>
      <c r="KPE283" s="22"/>
      <c r="KPF283" s="131"/>
      <c r="KPH283" s="27"/>
      <c r="KPI283" s="19"/>
      <c r="KPK283" s="75"/>
      <c r="KPM283" s="22"/>
      <c r="KPN283" s="131"/>
      <c r="KPP283" s="27"/>
      <c r="KPQ283" s="19"/>
      <c r="KPS283" s="75"/>
      <c r="KPU283" s="22"/>
      <c r="KPV283" s="131"/>
      <c r="KPX283" s="27"/>
      <c r="KPY283" s="19"/>
      <c r="KQA283" s="75"/>
      <c r="KQC283" s="22"/>
      <c r="KQD283" s="131"/>
      <c r="KQF283" s="27"/>
      <c r="KQG283" s="19"/>
      <c r="KQI283" s="75"/>
      <c r="KQK283" s="22"/>
      <c r="KQL283" s="131"/>
      <c r="KQN283" s="27"/>
      <c r="KQO283" s="19"/>
      <c r="KQQ283" s="75"/>
      <c r="KQS283" s="22"/>
      <c r="KQT283" s="131"/>
      <c r="KQV283" s="27"/>
      <c r="KQW283" s="19"/>
      <c r="KQY283" s="75"/>
      <c r="KRA283" s="22"/>
      <c r="KRB283" s="131"/>
      <c r="KRD283" s="27"/>
      <c r="KRE283" s="19"/>
      <c r="KRG283" s="75"/>
      <c r="KRI283" s="22"/>
      <c r="KRJ283" s="131"/>
      <c r="KRL283" s="27"/>
      <c r="KRM283" s="19"/>
      <c r="KRO283" s="75"/>
      <c r="KRQ283" s="22"/>
      <c r="KRR283" s="131"/>
      <c r="KRT283" s="27"/>
      <c r="KRU283" s="19"/>
      <c r="KRW283" s="75"/>
      <c r="KRY283" s="22"/>
      <c r="KRZ283" s="131"/>
      <c r="KSB283" s="27"/>
      <c r="KSC283" s="19"/>
      <c r="KSE283" s="75"/>
      <c r="KSG283" s="22"/>
      <c r="KSH283" s="131"/>
      <c r="KSJ283" s="27"/>
      <c r="KSK283" s="19"/>
      <c r="KSM283" s="75"/>
      <c r="KSO283" s="22"/>
      <c r="KSP283" s="131"/>
      <c r="KSR283" s="27"/>
      <c r="KSS283" s="19"/>
      <c r="KSU283" s="75"/>
      <c r="KSW283" s="22"/>
      <c r="KSX283" s="131"/>
      <c r="KSZ283" s="27"/>
      <c r="KTA283" s="19"/>
      <c r="KTC283" s="75"/>
      <c r="KTE283" s="22"/>
      <c r="KTF283" s="131"/>
      <c r="KTH283" s="27"/>
      <c r="KTI283" s="19"/>
      <c r="KTK283" s="75"/>
      <c r="KTM283" s="22"/>
      <c r="KTN283" s="131"/>
      <c r="KTP283" s="27"/>
      <c r="KTQ283" s="19"/>
      <c r="KTS283" s="75"/>
      <c r="KTU283" s="22"/>
      <c r="KTV283" s="131"/>
      <c r="KTX283" s="27"/>
      <c r="KTY283" s="19"/>
      <c r="KUA283" s="75"/>
      <c r="KUC283" s="22"/>
      <c r="KUD283" s="131"/>
      <c r="KUF283" s="27"/>
      <c r="KUG283" s="19"/>
      <c r="KUI283" s="75"/>
      <c r="KUK283" s="22"/>
      <c r="KUL283" s="131"/>
      <c r="KUN283" s="27"/>
      <c r="KUO283" s="19"/>
      <c r="KUQ283" s="75"/>
      <c r="KUS283" s="22"/>
      <c r="KUT283" s="131"/>
      <c r="KUV283" s="27"/>
      <c r="KUW283" s="19"/>
      <c r="KUY283" s="75"/>
      <c r="KVA283" s="22"/>
      <c r="KVB283" s="131"/>
      <c r="KVD283" s="27"/>
      <c r="KVE283" s="19"/>
      <c r="KVG283" s="75"/>
      <c r="KVI283" s="22"/>
      <c r="KVJ283" s="131"/>
      <c r="KVL283" s="27"/>
      <c r="KVM283" s="19"/>
      <c r="KVO283" s="75"/>
      <c r="KVQ283" s="22"/>
      <c r="KVR283" s="131"/>
      <c r="KVT283" s="27"/>
      <c r="KVU283" s="19"/>
      <c r="KVW283" s="75"/>
      <c r="KVY283" s="22"/>
      <c r="KVZ283" s="131"/>
      <c r="KWB283" s="27"/>
      <c r="KWC283" s="19"/>
      <c r="KWE283" s="75"/>
      <c r="KWG283" s="22"/>
      <c r="KWH283" s="131"/>
      <c r="KWJ283" s="27"/>
      <c r="KWK283" s="19"/>
      <c r="KWM283" s="75"/>
      <c r="KWO283" s="22"/>
      <c r="KWP283" s="131"/>
      <c r="KWR283" s="27"/>
      <c r="KWS283" s="19"/>
      <c r="KWU283" s="75"/>
      <c r="KWW283" s="22"/>
      <c r="KWX283" s="131"/>
      <c r="KWZ283" s="27"/>
      <c r="KXA283" s="19"/>
      <c r="KXC283" s="75"/>
      <c r="KXE283" s="22"/>
      <c r="KXF283" s="131"/>
      <c r="KXH283" s="27"/>
      <c r="KXI283" s="19"/>
      <c r="KXK283" s="75"/>
      <c r="KXM283" s="22"/>
      <c r="KXN283" s="131"/>
      <c r="KXP283" s="27"/>
      <c r="KXQ283" s="19"/>
      <c r="KXS283" s="75"/>
      <c r="KXU283" s="22"/>
      <c r="KXV283" s="131"/>
      <c r="KXX283" s="27"/>
      <c r="KXY283" s="19"/>
      <c r="KYA283" s="75"/>
      <c r="KYC283" s="22"/>
      <c r="KYD283" s="131"/>
      <c r="KYF283" s="27"/>
      <c r="KYG283" s="19"/>
      <c r="KYI283" s="75"/>
      <c r="KYK283" s="22"/>
      <c r="KYL283" s="131"/>
      <c r="KYN283" s="27"/>
      <c r="KYO283" s="19"/>
      <c r="KYQ283" s="75"/>
      <c r="KYS283" s="22"/>
      <c r="KYT283" s="131"/>
      <c r="KYV283" s="27"/>
      <c r="KYW283" s="19"/>
      <c r="KYY283" s="75"/>
      <c r="KZA283" s="22"/>
      <c r="KZB283" s="131"/>
      <c r="KZD283" s="27"/>
      <c r="KZE283" s="19"/>
      <c r="KZG283" s="75"/>
      <c r="KZI283" s="22"/>
      <c r="KZJ283" s="131"/>
      <c r="KZL283" s="27"/>
      <c r="KZM283" s="19"/>
      <c r="KZO283" s="75"/>
      <c r="KZQ283" s="22"/>
      <c r="KZR283" s="131"/>
      <c r="KZT283" s="27"/>
      <c r="KZU283" s="19"/>
      <c r="KZW283" s="75"/>
      <c r="KZY283" s="22"/>
      <c r="KZZ283" s="131"/>
      <c r="LAB283" s="27"/>
      <c r="LAC283" s="19"/>
      <c r="LAE283" s="75"/>
      <c r="LAG283" s="22"/>
      <c r="LAH283" s="131"/>
      <c r="LAJ283" s="27"/>
      <c r="LAK283" s="19"/>
      <c r="LAM283" s="75"/>
      <c r="LAO283" s="22"/>
      <c r="LAP283" s="131"/>
      <c r="LAR283" s="27"/>
      <c r="LAS283" s="19"/>
      <c r="LAU283" s="75"/>
      <c r="LAW283" s="22"/>
      <c r="LAX283" s="131"/>
      <c r="LAZ283" s="27"/>
      <c r="LBA283" s="19"/>
      <c r="LBC283" s="75"/>
      <c r="LBE283" s="22"/>
      <c r="LBF283" s="131"/>
      <c r="LBH283" s="27"/>
      <c r="LBI283" s="19"/>
      <c r="LBK283" s="75"/>
      <c r="LBM283" s="22"/>
      <c r="LBN283" s="131"/>
      <c r="LBP283" s="27"/>
      <c r="LBQ283" s="19"/>
      <c r="LBS283" s="75"/>
      <c r="LBU283" s="22"/>
      <c r="LBV283" s="131"/>
      <c r="LBX283" s="27"/>
      <c r="LBY283" s="19"/>
      <c r="LCA283" s="75"/>
      <c r="LCC283" s="22"/>
      <c r="LCD283" s="131"/>
      <c r="LCF283" s="27"/>
      <c r="LCG283" s="19"/>
      <c r="LCI283" s="75"/>
      <c r="LCK283" s="22"/>
      <c r="LCL283" s="131"/>
      <c r="LCN283" s="27"/>
      <c r="LCO283" s="19"/>
      <c r="LCQ283" s="75"/>
      <c r="LCS283" s="22"/>
      <c r="LCT283" s="131"/>
      <c r="LCV283" s="27"/>
      <c r="LCW283" s="19"/>
      <c r="LCY283" s="75"/>
      <c r="LDA283" s="22"/>
      <c r="LDB283" s="131"/>
      <c r="LDD283" s="27"/>
      <c r="LDE283" s="19"/>
      <c r="LDG283" s="75"/>
      <c r="LDI283" s="22"/>
      <c r="LDJ283" s="131"/>
      <c r="LDL283" s="27"/>
      <c r="LDM283" s="19"/>
      <c r="LDO283" s="75"/>
      <c r="LDQ283" s="22"/>
      <c r="LDR283" s="131"/>
      <c r="LDT283" s="27"/>
      <c r="LDU283" s="19"/>
      <c r="LDW283" s="75"/>
      <c r="LDY283" s="22"/>
      <c r="LDZ283" s="131"/>
      <c r="LEB283" s="27"/>
      <c r="LEC283" s="19"/>
      <c r="LEE283" s="75"/>
      <c r="LEG283" s="22"/>
      <c r="LEH283" s="131"/>
      <c r="LEJ283" s="27"/>
      <c r="LEK283" s="19"/>
      <c r="LEM283" s="75"/>
      <c r="LEO283" s="22"/>
      <c r="LEP283" s="131"/>
      <c r="LER283" s="27"/>
      <c r="LES283" s="19"/>
      <c r="LEU283" s="75"/>
      <c r="LEW283" s="22"/>
      <c r="LEX283" s="131"/>
      <c r="LEZ283" s="27"/>
      <c r="LFA283" s="19"/>
      <c r="LFC283" s="75"/>
      <c r="LFE283" s="22"/>
      <c r="LFF283" s="131"/>
      <c r="LFH283" s="27"/>
      <c r="LFI283" s="19"/>
      <c r="LFK283" s="75"/>
      <c r="LFM283" s="22"/>
      <c r="LFN283" s="131"/>
      <c r="LFP283" s="27"/>
      <c r="LFQ283" s="19"/>
      <c r="LFS283" s="75"/>
      <c r="LFU283" s="22"/>
      <c r="LFV283" s="131"/>
      <c r="LFX283" s="27"/>
      <c r="LFY283" s="19"/>
      <c r="LGA283" s="75"/>
      <c r="LGC283" s="22"/>
      <c r="LGD283" s="131"/>
      <c r="LGF283" s="27"/>
      <c r="LGG283" s="19"/>
      <c r="LGI283" s="75"/>
      <c r="LGK283" s="22"/>
      <c r="LGL283" s="131"/>
      <c r="LGN283" s="27"/>
      <c r="LGO283" s="19"/>
      <c r="LGQ283" s="75"/>
      <c r="LGS283" s="22"/>
      <c r="LGT283" s="131"/>
      <c r="LGV283" s="27"/>
      <c r="LGW283" s="19"/>
      <c r="LGY283" s="75"/>
      <c r="LHA283" s="22"/>
      <c r="LHB283" s="131"/>
      <c r="LHD283" s="27"/>
      <c r="LHE283" s="19"/>
      <c r="LHG283" s="75"/>
      <c r="LHI283" s="22"/>
      <c r="LHJ283" s="131"/>
      <c r="LHL283" s="27"/>
      <c r="LHM283" s="19"/>
      <c r="LHO283" s="75"/>
      <c r="LHQ283" s="22"/>
      <c r="LHR283" s="131"/>
      <c r="LHT283" s="27"/>
      <c r="LHU283" s="19"/>
      <c r="LHW283" s="75"/>
      <c r="LHY283" s="22"/>
      <c r="LHZ283" s="131"/>
      <c r="LIB283" s="27"/>
      <c r="LIC283" s="19"/>
      <c r="LIE283" s="75"/>
      <c r="LIG283" s="22"/>
      <c r="LIH283" s="131"/>
      <c r="LIJ283" s="27"/>
      <c r="LIK283" s="19"/>
      <c r="LIM283" s="75"/>
      <c r="LIO283" s="22"/>
      <c r="LIP283" s="131"/>
      <c r="LIR283" s="27"/>
      <c r="LIS283" s="19"/>
      <c r="LIU283" s="75"/>
      <c r="LIW283" s="22"/>
      <c r="LIX283" s="131"/>
      <c r="LIZ283" s="27"/>
      <c r="LJA283" s="19"/>
      <c r="LJC283" s="75"/>
      <c r="LJE283" s="22"/>
      <c r="LJF283" s="131"/>
      <c r="LJH283" s="27"/>
      <c r="LJI283" s="19"/>
      <c r="LJK283" s="75"/>
      <c r="LJM283" s="22"/>
      <c r="LJN283" s="131"/>
      <c r="LJP283" s="27"/>
      <c r="LJQ283" s="19"/>
      <c r="LJS283" s="75"/>
      <c r="LJU283" s="22"/>
      <c r="LJV283" s="131"/>
      <c r="LJX283" s="27"/>
      <c r="LJY283" s="19"/>
      <c r="LKA283" s="75"/>
      <c r="LKC283" s="22"/>
      <c r="LKD283" s="131"/>
      <c r="LKF283" s="27"/>
      <c r="LKG283" s="19"/>
      <c r="LKI283" s="75"/>
      <c r="LKK283" s="22"/>
      <c r="LKL283" s="131"/>
      <c r="LKN283" s="27"/>
      <c r="LKO283" s="19"/>
      <c r="LKQ283" s="75"/>
      <c r="LKS283" s="22"/>
      <c r="LKT283" s="131"/>
      <c r="LKV283" s="27"/>
      <c r="LKW283" s="19"/>
      <c r="LKY283" s="75"/>
      <c r="LLA283" s="22"/>
      <c r="LLB283" s="131"/>
      <c r="LLD283" s="27"/>
      <c r="LLE283" s="19"/>
      <c r="LLG283" s="75"/>
      <c r="LLI283" s="22"/>
      <c r="LLJ283" s="131"/>
      <c r="LLL283" s="27"/>
      <c r="LLM283" s="19"/>
      <c r="LLO283" s="75"/>
      <c r="LLQ283" s="22"/>
      <c r="LLR283" s="131"/>
      <c r="LLT283" s="27"/>
      <c r="LLU283" s="19"/>
      <c r="LLW283" s="75"/>
      <c r="LLY283" s="22"/>
      <c r="LLZ283" s="131"/>
      <c r="LMB283" s="27"/>
      <c r="LMC283" s="19"/>
      <c r="LME283" s="75"/>
      <c r="LMG283" s="22"/>
      <c r="LMH283" s="131"/>
      <c r="LMJ283" s="27"/>
      <c r="LMK283" s="19"/>
      <c r="LMM283" s="75"/>
      <c r="LMO283" s="22"/>
      <c r="LMP283" s="131"/>
      <c r="LMR283" s="27"/>
      <c r="LMS283" s="19"/>
      <c r="LMU283" s="75"/>
      <c r="LMW283" s="22"/>
      <c r="LMX283" s="131"/>
      <c r="LMZ283" s="27"/>
      <c r="LNA283" s="19"/>
      <c r="LNC283" s="75"/>
      <c r="LNE283" s="22"/>
      <c r="LNF283" s="131"/>
      <c r="LNH283" s="27"/>
      <c r="LNI283" s="19"/>
      <c r="LNK283" s="75"/>
      <c r="LNM283" s="22"/>
      <c r="LNN283" s="131"/>
      <c r="LNP283" s="27"/>
      <c r="LNQ283" s="19"/>
      <c r="LNS283" s="75"/>
      <c r="LNU283" s="22"/>
      <c r="LNV283" s="131"/>
      <c r="LNX283" s="27"/>
      <c r="LNY283" s="19"/>
      <c r="LOA283" s="75"/>
      <c r="LOC283" s="22"/>
      <c r="LOD283" s="131"/>
      <c r="LOF283" s="27"/>
      <c r="LOG283" s="19"/>
      <c r="LOI283" s="75"/>
      <c r="LOK283" s="22"/>
      <c r="LOL283" s="131"/>
      <c r="LON283" s="27"/>
      <c r="LOO283" s="19"/>
      <c r="LOQ283" s="75"/>
      <c r="LOS283" s="22"/>
      <c r="LOT283" s="131"/>
      <c r="LOV283" s="27"/>
      <c r="LOW283" s="19"/>
      <c r="LOY283" s="75"/>
      <c r="LPA283" s="22"/>
      <c r="LPB283" s="131"/>
      <c r="LPD283" s="27"/>
      <c r="LPE283" s="19"/>
      <c r="LPG283" s="75"/>
      <c r="LPI283" s="22"/>
      <c r="LPJ283" s="131"/>
      <c r="LPL283" s="27"/>
      <c r="LPM283" s="19"/>
      <c r="LPO283" s="75"/>
      <c r="LPQ283" s="22"/>
      <c r="LPR283" s="131"/>
      <c r="LPT283" s="27"/>
      <c r="LPU283" s="19"/>
      <c r="LPW283" s="75"/>
      <c r="LPY283" s="22"/>
      <c r="LPZ283" s="131"/>
      <c r="LQB283" s="27"/>
      <c r="LQC283" s="19"/>
      <c r="LQE283" s="75"/>
      <c r="LQG283" s="22"/>
      <c r="LQH283" s="131"/>
      <c r="LQJ283" s="27"/>
      <c r="LQK283" s="19"/>
      <c r="LQM283" s="75"/>
      <c r="LQO283" s="22"/>
      <c r="LQP283" s="131"/>
      <c r="LQR283" s="27"/>
      <c r="LQS283" s="19"/>
      <c r="LQU283" s="75"/>
      <c r="LQW283" s="22"/>
      <c r="LQX283" s="131"/>
      <c r="LQZ283" s="27"/>
      <c r="LRA283" s="19"/>
      <c r="LRC283" s="75"/>
      <c r="LRE283" s="22"/>
      <c r="LRF283" s="131"/>
      <c r="LRH283" s="27"/>
      <c r="LRI283" s="19"/>
      <c r="LRK283" s="75"/>
      <c r="LRM283" s="22"/>
      <c r="LRN283" s="131"/>
      <c r="LRP283" s="27"/>
      <c r="LRQ283" s="19"/>
      <c r="LRS283" s="75"/>
      <c r="LRU283" s="22"/>
      <c r="LRV283" s="131"/>
      <c r="LRX283" s="27"/>
      <c r="LRY283" s="19"/>
      <c r="LSA283" s="75"/>
      <c r="LSC283" s="22"/>
      <c r="LSD283" s="131"/>
      <c r="LSF283" s="27"/>
      <c r="LSG283" s="19"/>
      <c r="LSI283" s="75"/>
      <c r="LSK283" s="22"/>
      <c r="LSL283" s="131"/>
      <c r="LSN283" s="27"/>
      <c r="LSO283" s="19"/>
      <c r="LSQ283" s="75"/>
      <c r="LSS283" s="22"/>
      <c r="LST283" s="131"/>
      <c r="LSV283" s="27"/>
      <c r="LSW283" s="19"/>
      <c r="LSY283" s="75"/>
      <c r="LTA283" s="22"/>
      <c r="LTB283" s="131"/>
      <c r="LTD283" s="27"/>
      <c r="LTE283" s="19"/>
      <c r="LTG283" s="75"/>
      <c r="LTI283" s="22"/>
      <c r="LTJ283" s="131"/>
      <c r="LTL283" s="27"/>
      <c r="LTM283" s="19"/>
      <c r="LTO283" s="75"/>
      <c r="LTQ283" s="22"/>
      <c r="LTR283" s="131"/>
      <c r="LTT283" s="27"/>
      <c r="LTU283" s="19"/>
      <c r="LTW283" s="75"/>
      <c r="LTY283" s="22"/>
      <c r="LTZ283" s="131"/>
      <c r="LUB283" s="27"/>
      <c r="LUC283" s="19"/>
      <c r="LUE283" s="75"/>
      <c r="LUG283" s="22"/>
      <c r="LUH283" s="131"/>
      <c r="LUJ283" s="27"/>
      <c r="LUK283" s="19"/>
      <c r="LUM283" s="75"/>
      <c r="LUO283" s="22"/>
      <c r="LUP283" s="131"/>
      <c r="LUR283" s="27"/>
      <c r="LUS283" s="19"/>
      <c r="LUU283" s="75"/>
      <c r="LUW283" s="22"/>
      <c r="LUX283" s="131"/>
      <c r="LUZ283" s="27"/>
      <c r="LVA283" s="19"/>
      <c r="LVC283" s="75"/>
      <c r="LVE283" s="22"/>
      <c r="LVF283" s="131"/>
      <c r="LVH283" s="27"/>
      <c r="LVI283" s="19"/>
      <c r="LVK283" s="75"/>
      <c r="LVM283" s="22"/>
      <c r="LVN283" s="131"/>
      <c r="LVP283" s="27"/>
      <c r="LVQ283" s="19"/>
      <c r="LVS283" s="75"/>
      <c r="LVU283" s="22"/>
      <c r="LVV283" s="131"/>
      <c r="LVX283" s="27"/>
      <c r="LVY283" s="19"/>
      <c r="LWA283" s="75"/>
      <c r="LWC283" s="22"/>
      <c r="LWD283" s="131"/>
      <c r="LWF283" s="27"/>
      <c r="LWG283" s="19"/>
      <c r="LWI283" s="75"/>
      <c r="LWK283" s="22"/>
      <c r="LWL283" s="131"/>
      <c r="LWN283" s="27"/>
      <c r="LWO283" s="19"/>
      <c r="LWQ283" s="75"/>
      <c r="LWS283" s="22"/>
      <c r="LWT283" s="131"/>
      <c r="LWV283" s="27"/>
      <c r="LWW283" s="19"/>
      <c r="LWY283" s="75"/>
      <c r="LXA283" s="22"/>
      <c r="LXB283" s="131"/>
      <c r="LXD283" s="27"/>
      <c r="LXE283" s="19"/>
      <c r="LXG283" s="75"/>
      <c r="LXI283" s="22"/>
      <c r="LXJ283" s="131"/>
      <c r="LXL283" s="27"/>
      <c r="LXM283" s="19"/>
      <c r="LXO283" s="75"/>
      <c r="LXQ283" s="22"/>
      <c r="LXR283" s="131"/>
      <c r="LXT283" s="27"/>
      <c r="LXU283" s="19"/>
      <c r="LXW283" s="75"/>
      <c r="LXY283" s="22"/>
      <c r="LXZ283" s="131"/>
      <c r="LYB283" s="27"/>
      <c r="LYC283" s="19"/>
      <c r="LYE283" s="75"/>
      <c r="LYG283" s="22"/>
      <c r="LYH283" s="131"/>
      <c r="LYJ283" s="27"/>
      <c r="LYK283" s="19"/>
      <c r="LYM283" s="75"/>
      <c r="LYO283" s="22"/>
      <c r="LYP283" s="131"/>
      <c r="LYR283" s="27"/>
      <c r="LYS283" s="19"/>
      <c r="LYU283" s="75"/>
      <c r="LYW283" s="22"/>
      <c r="LYX283" s="131"/>
      <c r="LYZ283" s="27"/>
      <c r="LZA283" s="19"/>
      <c r="LZC283" s="75"/>
      <c r="LZE283" s="22"/>
      <c r="LZF283" s="131"/>
      <c r="LZH283" s="27"/>
      <c r="LZI283" s="19"/>
      <c r="LZK283" s="75"/>
      <c r="LZM283" s="22"/>
      <c r="LZN283" s="131"/>
      <c r="LZP283" s="27"/>
      <c r="LZQ283" s="19"/>
      <c r="LZS283" s="75"/>
      <c r="LZU283" s="22"/>
      <c r="LZV283" s="131"/>
      <c r="LZX283" s="27"/>
      <c r="LZY283" s="19"/>
      <c r="MAA283" s="75"/>
      <c r="MAC283" s="22"/>
      <c r="MAD283" s="131"/>
      <c r="MAF283" s="27"/>
      <c r="MAG283" s="19"/>
      <c r="MAI283" s="75"/>
      <c r="MAK283" s="22"/>
      <c r="MAL283" s="131"/>
      <c r="MAN283" s="27"/>
      <c r="MAO283" s="19"/>
      <c r="MAQ283" s="75"/>
      <c r="MAS283" s="22"/>
      <c r="MAT283" s="131"/>
      <c r="MAV283" s="27"/>
      <c r="MAW283" s="19"/>
      <c r="MAY283" s="75"/>
      <c r="MBA283" s="22"/>
      <c r="MBB283" s="131"/>
      <c r="MBD283" s="27"/>
      <c r="MBE283" s="19"/>
      <c r="MBG283" s="75"/>
      <c r="MBI283" s="22"/>
      <c r="MBJ283" s="131"/>
      <c r="MBL283" s="27"/>
      <c r="MBM283" s="19"/>
      <c r="MBO283" s="75"/>
      <c r="MBQ283" s="22"/>
      <c r="MBR283" s="131"/>
      <c r="MBT283" s="27"/>
      <c r="MBU283" s="19"/>
      <c r="MBW283" s="75"/>
      <c r="MBY283" s="22"/>
      <c r="MBZ283" s="131"/>
      <c r="MCB283" s="27"/>
      <c r="MCC283" s="19"/>
      <c r="MCE283" s="75"/>
      <c r="MCG283" s="22"/>
      <c r="MCH283" s="131"/>
      <c r="MCJ283" s="27"/>
      <c r="MCK283" s="19"/>
      <c r="MCM283" s="75"/>
      <c r="MCO283" s="22"/>
      <c r="MCP283" s="131"/>
      <c r="MCR283" s="27"/>
      <c r="MCS283" s="19"/>
      <c r="MCU283" s="75"/>
      <c r="MCW283" s="22"/>
      <c r="MCX283" s="131"/>
      <c r="MCZ283" s="27"/>
      <c r="MDA283" s="19"/>
      <c r="MDC283" s="75"/>
      <c r="MDE283" s="22"/>
      <c r="MDF283" s="131"/>
      <c r="MDH283" s="27"/>
      <c r="MDI283" s="19"/>
      <c r="MDK283" s="75"/>
      <c r="MDM283" s="22"/>
      <c r="MDN283" s="131"/>
      <c r="MDP283" s="27"/>
      <c r="MDQ283" s="19"/>
      <c r="MDS283" s="75"/>
      <c r="MDU283" s="22"/>
      <c r="MDV283" s="131"/>
      <c r="MDX283" s="27"/>
      <c r="MDY283" s="19"/>
      <c r="MEA283" s="75"/>
      <c r="MEC283" s="22"/>
      <c r="MED283" s="131"/>
      <c r="MEF283" s="27"/>
      <c r="MEG283" s="19"/>
      <c r="MEI283" s="75"/>
      <c r="MEK283" s="22"/>
      <c r="MEL283" s="131"/>
      <c r="MEN283" s="27"/>
      <c r="MEO283" s="19"/>
      <c r="MEQ283" s="75"/>
      <c r="MES283" s="22"/>
      <c r="MET283" s="131"/>
      <c r="MEV283" s="27"/>
      <c r="MEW283" s="19"/>
      <c r="MEY283" s="75"/>
      <c r="MFA283" s="22"/>
      <c r="MFB283" s="131"/>
      <c r="MFD283" s="27"/>
      <c r="MFE283" s="19"/>
      <c r="MFG283" s="75"/>
      <c r="MFI283" s="22"/>
      <c r="MFJ283" s="131"/>
      <c r="MFL283" s="27"/>
      <c r="MFM283" s="19"/>
      <c r="MFO283" s="75"/>
      <c r="MFQ283" s="22"/>
      <c r="MFR283" s="131"/>
      <c r="MFT283" s="27"/>
      <c r="MFU283" s="19"/>
      <c r="MFW283" s="75"/>
      <c r="MFY283" s="22"/>
      <c r="MFZ283" s="131"/>
      <c r="MGB283" s="27"/>
      <c r="MGC283" s="19"/>
      <c r="MGE283" s="75"/>
      <c r="MGG283" s="22"/>
      <c r="MGH283" s="131"/>
      <c r="MGJ283" s="27"/>
      <c r="MGK283" s="19"/>
      <c r="MGM283" s="75"/>
      <c r="MGO283" s="22"/>
      <c r="MGP283" s="131"/>
      <c r="MGR283" s="27"/>
      <c r="MGS283" s="19"/>
      <c r="MGU283" s="75"/>
      <c r="MGW283" s="22"/>
      <c r="MGX283" s="131"/>
      <c r="MGZ283" s="27"/>
      <c r="MHA283" s="19"/>
      <c r="MHC283" s="75"/>
      <c r="MHE283" s="22"/>
      <c r="MHF283" s="131"/>
      <c r="MHH283" s="27"/>
      <c r="MHI283" s="19"/>
      <c r="MHK283" s="75"/>
      <c r="MHM283" s="22"/>
      <c r="MHN283" s="131"/>
      <c r="MHP283" s="27"/>
      <c r="MHQ283" s="19"/>
      <c r="MHS283" s="75"/>
      <c r="MHU283" s="22"/>
      <c r="MHV283" s="131"/>
      <c r="MHX283" s="27"/>
      <c r="MHY283" s="19"/>
      <c r="MIA283" s="75"/>
      <c r="MIC283" s="22"/>
      <c r="MID283" s="131"/>
      <c r="MIF283" s="27"/>
      <c r="MIG283" s="19"/>
      <c r="MII283" s="75"/>
      <c r="MIK283" s="22"/>
      <c r="MIL283" s="131"/>
      <c r="MIN283" s="27"/>
      <c r="MIO283" s="19"/>
      <c r="MIQ283" s="75"/>
      <c r="MIS283" s="22"/>
      <c r="MIT283" s="131"/>
      <c r="MIV283" s="27"/>
      <c r="MIW283" s="19"/>
      <c r="MIY283" s="75"/>
      <c r="MJA283" s="22"/>
      <c r="MJB283" s="131"/>
      <c r="MJD283" s="27"/>
      <c r="MJE283" s="19"/>
      <c r="MJG283" s="75"/>
      <c r="MJI283" s="22"/>
      <c r="MJJ283" s="131"/>
      <c r="MJL283" s="27"/>
      <c r="MJM283" s="19"/>
      <c r="MJO283" s="75"/>
      <c r="MJQ283" s="22"/>
      <c r="MJR283" s="131"/>
      <c r="MJT283" s="27"/>
      <c r="MJU283" s="19"/>
      <c r="MJW283" s="75"/>
      <c r="MJY283" s="22"/>
      <c r="MJZ283" s="131"/>
      <c r="MKB283" s="27"/>
      <c r="MKC283" s="19"/>
      <c r="MKE283" s="75"/>
      <c r="MKG283" s="22"/>
      <c r="MKH283" s="131"/>
      <c r="MKJ283" s="27"/>
      <c r="MKK283" s="19"/>
      <c r="MKM283" s="75"/>
      <c r="MKO283" s="22"/>
      <c r="MKP283" s="131"/>
      <c r="MKR283" s="27"/>
      <c r="MKS283" s="19"/>
      <c r="MKU283" s="75"/>
      <c r="MKW283" s="22"/>
      <c r="MKX283" s="131"/>
      <c r="MKZ283" s="27"/>
      <c r="MLA283" s="19"/>
      <c r="MLC283" s="75"/>
      <c r="MLE283" s="22"/>
      <c r="MLF283" s="131"/>
      <c r="MLH283" s="27"/>
      <c r="MLI283" s="19"/>
      <c r="MLK283" s="75"/>
      <c r="MLM283" s="22"/>
      <c r="MLN283" s="131"/>
      <c r="MLP283" s="27"/>
      <c r="MLQ283" s="19"/>
      <c r="MLS283" s="75"/>
      <c r="MLU283" s="22"/>
      <c r="MLV283" s="131"/>
      <c r="MLX283" s="27"/>
      <c r="MLY283" s="19"/>
      <c r="MMA283" s="75"/>
      <c r="MMC283" s="22"/>
      <c r="MMD283" s="131"/>
      <c r="MMF283" s="27"/>
      <c r="MMG283" s="19"/>
      <c r="MMI283" s="75"/>
      <c r="MMK283" s="22"/>
      <c r="MML283" s="131"/>
      <c r="MMN283" s="27"/>
      <c r="MMO283" s="19"/>
      <c r="MMQ283" s="75"/>
      <c r="MMS283" s="22"/>
      <c r="MMT283" s="131"/>
      <c r="MMV283" s="27"/>
      <c r="MMW283" s="19"/>
      <c r="MMY283" s="75"/>
      <c r="MNA283" s="22"/>
      <c r="MNB283" s="131"/>
      <c r="MND283" s="27"/>
      <c r="MNE283" s="19"/>
      <c r="MNG283" s="75"/>
      <c r="MNI283" s="22"/>
      <c r="MNJ283" s="131"/>
      <c r="MNL283" s="27"/>
      <c r="MNM283" s="19"/>
      <c r="MNO283" s="75"/>
      <c r="MNQ283" s="22"/>
      <c r="MNR283" s="131"/>
      <c r="MNT283" s="27"/>
      <c r="MNU283" s="19"/>
      <c r="MNW283" s="75"/>
      <c r="MNY283" s="22"/>
      <c r="MNZ283" s="131"/>
      <c r="MOB283" s="27"/>
      <c r="MOC283" s="19"/>
      <c r="MOE283" s="75"/>
      <c r="MOG283" s="22"/>
      <c r="MOH283" s="131"/>
      <c r="MOJ283" s="27"/>
      <c r="MOK283" s="19"/>
      <c r="MOM283" s="75"/>
      <c r="MOO283" s="22"/>
      <c r="MOP283" s="131"/>
      <c r="MOR283" s="27"/>
      <c r="MOS283" s="19"/>
      <c r="MOU283" s="75"/>
      <c r="MOW283" s="22"/>
      <c r="MOX283" s="131"/>
      <c r="MOZ283" s="27"/>
      <c r="MPA283" s="19"/>
      <c r="MPC283" s="75"/>
      <c r="MPE283" s="22"/>
      <c r="MPF283" s="131"/>
      <c r="MPH283" s="27"/>
      <c r="MPI283" s="19"/>
      <c r="MPK283" s="75"/>
      <c r="MPM283" s="22"/>
      <c r="MPN283" s="131"/>
      <c r="MPP283" s="27"/>
      <c r="MPQ283" s="19"/>
      <c r="MPS283" s="75"/>
      <c r="MPU283" s="22"/>
      <c r="MPV283" s="131"/>
      <c r="MPX283" s="27"/>
      <c r="MPY283" s="19"/>
      <c r="MQA283" s="75"/>
      <c r="MQC283" s="22"/>
      <c r="MQD283" s="131"/>
      <c r="MQF283" s="27"/>
      <c r="MQG283" s="19"/>
      <c r="MQI283" s="75"/>
      <c r="MQK283" s="22"/>
      <c r="MQL283" s="131"/>
      <c r="MQN283" s="27"/>
      <c r="MQO283" s="19"/>
      <c r="MQQ283" s="75"/>
      <c r="MQS283" s="22"/>
      <c r="MQT283" s="131"/>
      <c r="MQV283" s="27"/>
      <c r="MQW283" s="19"/>
      <c r="MQY283" s="75"/>
      <c r="MRA283" s="22"/>
      <c r="MRB283" s="131"/>
      <c r="MRD283" s="27"/>
      <c r="MRE283" s="19"/>
      <c r="MRG283" s="75"/>
      <c r="MRI283" s="22"/>
      <c r="MRJ283" s="131"/>
      <c r="MRL283" s="27"/>
      <c r="MRM283" s="19"/>
      <c r="MRO283" s="75"/>
      <c r="MRQ283" s="22"/>
      <c r="MRR283" s="131"/>
      <c r="MRT283" s="27"/>
      <c r="MRU283" s="19"/>
      <c r="MRW283" s="75"/>
      <c r="MRY283" s="22"/>
      <c r="MRZ283" s="131"/>
      <c r="MSB283" s="27"/>
      <c r="MSC283" s="19"/>
      <c r="MSE283" s="75"/>
      <c r="MSG283" s="22"/>
      <c r="MSH283" s="131"/>
      <c r="MSJ283" s="27"/>
      <c r="MSK283" s="19"/>
      <c r="MSM283" s="75"/>
      <c r="MSO283" s="22"/>
      <c r="MSP283" s="131"/>
      <c r="MSR283" s="27"/>
      <c r="MSS283" s="19"/>
      <c r="MSU283" s="75"/>
      <c r="MSW283" s="22"/>
      <c r="MSX283" s="131"/>
      <c r="MSZ283" s="27"/>
      <c r="MTA283" s="19"/>
      <c r="MTC283" s="75"/>
      <c r="MTE283" s="22"/>
      <c r="MTF283" s="131"/>
      <c r="MTH283" s="27"/>
      <c r="MTI283" s="19"/>
      <c r="MTK283" s="75"/>
      <c r="MTM283" s="22"/>
      <c r="MTN283" s="131"/>
      <c r="MTP283" s="27"/>
      <c r="MTQ283" s="19"/>
      <c r="MTS283" s="75"/>
      <c r="MTU283" s="22"/>
      <c r="MTV283" s="131"/>
      <c r="MTX283" s="27"/>
      <c r="MTY283" s="19"/>
      <c r="MUA283" s="75"/>
      <c r="MUC283" s="22"/>
      <c r="MUD283" s="131"/>
      <c r="MUF283" s="27"/>
      <c r="MUG283" s="19"/>
      <c r="MUI283" s="75"/>
      <c r="MUK283" s="22"/>
      <c r="MUL283" s="131"/>
      <c r="MUN283" s="27"/>
      <c r="MUO283" s="19"/>
      <c r="MUQ283" s="75"/>
      <c r="MUS283" s="22"/>
      <c r="MUT283" s="131"/>
      <c r="MUV283" s="27"/>
      <c r="MUW283" s="19"/>
      <c r="MUY283" s="75"/>
      <c r="MVA283" s="22"/>
      <c r="MVB283" s="131"/>
      <c r="MVD283" s="27"/>
      <c r="MVE283" s="19"/>
      <c r="MVG283" s="75"/>
      <c r="MVI283" s="22"/>
      <c r="MVJ283" s="131"/>
      <c r="MVL283" s="27"/>
      <c r="MVM283" s="19"/>
      <c r="MVO283" s="75"/>
      <c r="MVQ283" s="22"/>
      <c r="MVR283" s="131"/>
      <c r="MVT283" s="27"/>
      <c r="MVU283" s="19"/>
      <c r="MVW283" s="75"/>
      <c r="MVY283" s="22"/>
      <c r="MVZ283" s="131"/>
      <c r="MWB283" s="27"/>
      <c r="MWC283" s="19"/>
      <c r="MWE283" s="75"/>
      <c r="MWG283" s="22"/>
      <c r="MWH283" s="131"/>
      <c r="MWJ283" s="27"/>
      <c r="MWK283" s="19"/>
      <c r="MWM283" s="75"/>
      <c r="MWO283" s="22"/>
      <c r="MWP283" s="131"/>
      <c r="MWR283" s="27"/>
      <c r="MWS283" s="19"/>
      <c r="MWU283" s="75"/>
      <c r="MWW283" s="22"/>
      <c r="MWX283" s="131"/>
      <c r="MWZ283" s="27"/>
      <c r="MXA283" s="19"/>
      <c r="MXC283" s="75"/>
      <c r="MXE283" s="22"/>
      <c r="MXF283" s="131"/>
      <c r="MXH283" s="27"/>
      <c r="MXI283" s="19"/>
      <c r="MXK283" s="75"/>
      <c r="MXM283" s="22"/>
      <c r="MXN283" s="131"/>
      <c r="MXP283" s="27"/>
      <c r="MXQ283" s="19"/>
      <c r="MXS283" s="75"/>
      <c r="MXU283" s="22"/>
      <c r="MXV283" s="131"/>
      <c r="MXX283" s="27"/>
      <c r="MXY283" s="19"/>
      <c r="MYA283" s="75"/>
      <c r="MYC283" s="22"/>
      <c r="MYD283" s="131"/>
      <c r="MYF283" s="27"/>
      <c r="MYG283" s="19"/>
      <c r="MYI283" s="75"/>
      <c r="MYK283" s="22"/>
      <c r="MYL283" s="131"/>
      <c r="MYN283" s="27"/>
      <c r="MYO283" s="19"/>
      <c r="MYQ283" s="75"/>
      <c r="MYS283" s="22"/>
      <c r="MYT283" s="131"/>
      <c r="MYV283" s="27"/>
      <c r="MYW283" s="19"/>
      <c r="MYY283" s="75"/>
      <c r="MZA283" s="22"/>
      <c r="MZB283" s="131"/>
      <c r="MZD283" s="27"/>
      <c r="MZE283" s="19"/>
      <c r="MZG283" s="75"/>
      <c r="MZI283" s="22"/>
      <c r="MZJ283" s="131"/>
      <c r="MZL283" s="27"/>
      <c r="MZM283" s="19"/>
      <c r="MZO283" s="75"/>
      <c r="MZQ283" s="22"/>
      <c r="MZR283" s="131"/>
      <c r="MZT283" s="27"/>
      <c r="MZU283" s="19"/>
      <c r="MZW283" s="75"/>
      <c r="MZY283" s="22"/>
      <c r="MZZ283" s="131"/>
      <c r="NAB283" s="27"/>
      <c r="NAC283" s="19"/>
      <c r="NAE283" s="75"/>
      <c r="NAG283" s="22"/>
      <c r="NAH283" s="131"/>
      <c r="NAJ283" s="27"/>
      <c r="NAK283" s="19"/>
      <c r="NAM283" s="75"/>
      <c r="NAO283" s="22"/>
      <c r="NAP283" s="131"/>
      <c r="NAR283" s="27"/>
      <c r="NAS283" s="19"/>
      <c r="NAU283" s="75"/>
      <c r="NAW283" s="22"/>
      <c r="NAX283" s="131"/>
      <c r="NAZ283" s="27"/>
      <c r="NBA283" s="19"/>
      <c r="NBC283" s="75"/>
      <c r="NBE283" s="22"/>
      <c r="NBF283" s="131"/>
      <c r="NBH283" s="27"/>
      <c r="NBI283" s="19"/>
      <c r="NBK283" s="75"/>
      <c r="NBM283" s="22"/>
      <c r="NBN283" s="131"/>
      <c r="NBP283" s="27"/>
      <c r="NBQ283" s="19"/>
      <c r="NBS283" s="75"/>
      <c r="NBU283" s="22"/>
      <c r="NBV283" s="131"/>
      <c r="NBX283" s="27"/>
      <c r="NBY283" s="19"/>
      <c r="NCA283" s="75"/>
      <c r="NCC283" s="22"/>
      <c r="NCD283" s="131"/>
      <c r="NCF283" s="27"/>
      <c r="NCG283" s="19"/>
      <c r="NCI283" s="75"/>
      <c r="NCK283" s="22"/>
      <c r="NCL283" s="131"/>
      <c r="NCN283" s="27"/>
      <c r="NCO283" s="19"/>
      <c r="NCQ283" s="75"/>
      <c r="NCS283" s="22"/>
      <c r="NCT283" s="131"/>
      <c r="NCV283" s="27"/>
      <c r="NCW283" s="19"/>
      <c r="NCY283" s="75"/>
      <c r="NDA283" s="22"/>
      <c r="NDB283" s="131"/>
      <c r="NDD283" s="27"/>
      <c r="NDE283" s="19"/>
      <c r="NDG283" s="75"/>
      <c r="NDI283" s="22"/>
      <c r="NDJ283" s="131"/>
      <c r="NDL283" s="27"/>
      <c r="NDM283" s="19"/>
      <c r="NDO283" s="75"/>
      <c r="NDQ283" s="22"/>
      <c r="NDR283" s="131"/>
      <c r="NDT283" s="27"/>
      <c r="NDU283" s="19"/>
      <c r="NDW283" s="75"/>
      <c r="NDY283" s="22"/>
      <c r="NDZ283" s="131"/>
      <c r="NEB283" s="27"/>
      <c r="NEC283" s="19"/>
      <c r="NEE283" s="75"/>
      <c r="NEG283" s="22"/>
      <c r="NEH283" s="131"/>
      <c r="NEJ283" s="27"/>
      <c r="NEK283" s="19"/>
      <c r="NEM283" s="75"/>
      <c r="NEO283" s="22"/>
      <c r="NEP283" s="131"/>
      <c r="NER283" s="27"/>
      <c r="NES283" s="19"/>
      <c r="NEU283" s="75"/>
      <c r="NEW283" s="22"/>
      <c r="NEX283" s="131"/>
      <c r="NEZ283" s="27"/>
      <c r="NFA283" s="19"/>
      <c r="NFC283" s="75"/>
      <c r="NFE283" s="22"/>
      <c r="NFF283" s="131"/>
      <c r="NFH283" s="27"/>
      <c r="NFI283" s="19"/>
      <c r="NFK283" s="75"/>
      <c r="NFM283" s="22"/>
      <c r="NFN283" s="131"/>
      <c r="NFP283" s="27"/>
      <c r="NFQ283" s="19"/>
      <c r="NFS283" s="75"/>
      <c r="NFU283" s="22"/>
      <c r="NFV283" s="131"/>
      <c r="NFX283" s="27"/>
      <c r="NFY283" s="19"/>
      <c r="NGA283" s="75"/>
      <c r="NGC283" s="22"/>
      <c r="NGD283" s="131"/>
      <c r="NGF283" s="27"/>
      <c r="NGG283" s="19"/>
      <c r="NGI283" s="75"/>
      <c r="NGK283" s="22"/>
      <c r="NGL283" s="131"/>
      <c r="NGN283" s="27"/>
      <c r="NGO283" s="19"/>
      <c r="NGQ283" s="75"/>
      <c r="NGS283" s="22"/>
      <c r="NGT283" s="131"/>
      <c r="NGV283" s="27"/>
      <c r="NGW283" s="19"/>
      <c r="NGY283" s="75"/>
      <c r="NHA283" s="22"/>
      <c r="NHB283" s="131"/>
      <c r="NHD283" s="27"/>
      <c r="NHE283" s="19"/>
      <c r="NHG283" s="75"/>
      <c r="NHI283" s="22"/>
      <c r="NHJ283" s="131"/>
      <c r="NHL283" s="27"/>
      <c r="NHM283" s="19"/>
      <c r="NHO283" s="75"/>
      <c r="NHQ283" s="22"/>
      <c r="NHR283" s="131"/>
      <c r="NHT283" s="27"/>
      <c r="NHU283" s="19"/>
      <c r="NHW283" s="75"/>
      <c r="NHY283" s="22"/>
      <c r="NHZ283" s="131"/>
      <c r="NIB283" s="27"/>
      <c r="NIC283" s="19"/>
      <c r="NIE283" s="75"/>
      <c r="NIG283" s="22"/>
      <c r="NIH283" s="131"/>
      <c r="NIJ283" s="27"/>
      <c r="NIK283" s="19"/>
      <c r="NIM283" s="75"/>
      <c r="NIO283" s="22"/>
      <c r="NIP283" s="131"/>
      <c r="NIR283" s="27"/>
      <c r="NIS283" s="19"/>
      <c r="NIU283" s="75"/>
      <c r="NIW283" s="22"/>
      <c r="NIX283" s="131"/>
      <c r="NIZ283" s="27"/>
      <c r="NJA283" s="19"/>
      <c r="NJC283" s="75"/>
      <c r="NJE283" s="22"/>
      <c r="NJF283" s="131"/>
      <c r="NJH283" s="27"/>
      <c r="NJI283" s="19"/>
      <c r="NJK283" s="75"/>
      <c r="NJM283" s="22"/>
      <c r="NJN283" s="131"/>
      <c r="NJP283" s="27"/>
      <c r="NJQ283" s="19"/>
      <c r="NJS283" s="75"/>
      <c r="NJU283" s="22"/>
      <c r="NJV283" s="131"/>
      <c r="NJX283" s="27"/>
      <c r="NJY283" s="19"/>
      <c r="NKA283" s="75"/>
      <c r="NKC283" s="22"/>
      <c r="NKD283" s="131"/>
      <c r="NKF283" s="27"/>
      <c r="NKG283" s="19"/>
      <c r="NKI283" s="75"/>
      <c r="NKK283" s="22"/>
      <c r="NKL283" s="131"/>
      <c r="NKN283" s="27"/>
      <c r="NKO283" s="19"/>
      <c r="NKQ283" s="75"/>
      <c r="NKS283" s="22"/>
      <c r="NKT283" s="131"/>
      <c r="NKV283" s="27"/>
      <c r="NKW283" s="19"/>
      <c r="NKY283" s="75"/>
      <c r="NLA283" s="22"/>
      <c r="NLB283" s="131"/>
      <c r="NLD283" s="27"/>
      <c r="NLE283" s="19"/>
      <c r="NLG283" s="75"/>
      <c r="NLI283" s="22"/>
      <c r="NLJ283" s="131"/>
      <c r="NLL283" s="27"/>
      <c r="NLM283" s="19"/>
      <c r="NLO283" s="75"/>
      <c r="NLQ283" s="22"/>
      <c r="NLR283" s="131"/>
      <c r="NLT283" s="27"/>
      <c r="NLU283" s="19"/>
      <c r="NLW283" s="75"/>
      <c r="NLY283" s="22"/>
      <c r="NLZ283" s="131"/>
      <c r="NMB283" s="27"/>
      <c r="NMC283" s="19"/>
      <c r="NME283" s="75"/>
      <c r="NMG283" s="22"/>
      <c r="NMH283" s="131"/>
      <c r="NMJ283" s="27"/>
      <c r="NMK283" s="19"/>
      <c r="NMM283" s="75"/>
      <c r="NMO283" s="22"/>
      <c r="NMP283" s="131"/>
      <c r="NMR283" s="27"/>
      <c r="NMS283" s="19"/>
      <c r="NMU283" s="75"/>
      <c r="NMW283" s="22"/>
      <c r="NMX283" s="131"/>
      <c r="NMZ283" s="27"/>
      <c r="NNA283" s="19"/>
      <c r="NNC283" s="75"/>
      <c r="NNE283" s="22"/>
      <c r="NNF283" s="131"/>
      <c r="NNH283" s="27"/>
      <c r="NNI283" s="19"/>
      <c r="NNK283" s="75"/>
      <c r="NNM283" s="22"/>
      <c r="NNN283" s="131"/>
      <c r="NNP283" s="27"/>
      <c r="NNQ283" s="19"/>
      <c r="NNS283" s="75"/>
      <c r="NNU283" s="22"/>
      <c r="NNV283" s="131"/>
      <c r="NNX283" s="27"/>
      <c r="NNY283" s="19"/>
      <c r="NOA283" s="75"/>
      <c r="NOC283" s="22"/>
      <c r="NOD283" s="131"/>
      <c r="NOF283" s="27"/>
      <c r="NOG283" s="19"/>
      <c r="NOI283" s="75"/>
      <c r="NOK283" s="22"/>
      <c r="NOL283" s="131"/>
      <c r="NON283" s="27"/>
      <c r="NOO283" s="19"/>
      <c r="NOQ283" s="75"/>
      <c r="NOS283" s="22"/>
      <c r="NOT283" s="131"/>
      <c r="NOV283" s="27"/>
      <c r="NOW283" s="19"/>
      <c r="NOY283" s="75"/>
      <c r="NPA283" s="22"/>
      <c r="NPB283" s="131"/>
      <c r="NPD283" s="27"/>
      <c r="NPE283" s="19"/>
      <c r="NPG283" s="75"/>
      <c r="NPI283" s="22"/>
      <c r="NPJ283" s="131"/>
      <c r="NPL283" s="27"/>
      <c r="NPM283" s="19"/>
      <c r="NPO283" s="75"/>
      <c r="NPQ283" s="22"/>
      <c r="NPR283" s="131"/>
      <c r="NPT283" s="27"/>
      <c r="NPU283" s="19"/>
      <c r="NPW283" s="75"/>
      <c r="NPY283" s="22"/>
      <c r="NPZ283" s="131"/>
      <c r="NQB283" s="27"/>
      <c r="NQC283" s="19"/>
      <c r="NQE283" s="75"/>
      <c r="NQG283" s="22"/>
      <c r="NQH283" s="131"/>
      <c r="NQJ283" s="27"/>
      <c r="NQK283" s="19"/>
      <c r="NQM283" s="75"/>
      <c r="NQO283" s="22"/>
      <c r="NQP283" s="131"/>
      <c r="NQR283" s="27"/>
      <c r="NQS283" s="19"/>
      <c r="NQU283" s="75"/>
      <c r="NQW283" s="22"/>
      <c r="NQX283" s="131"/>
      <c r="NQZ283" s="27"/>
      <c r="NRA283" s="19"/>
      <c r="NRC283" s="75"/>
      <c r="NRE283" s="22"/>
      <c r="NRF283" s="131"/>
      <c r="NRH283" s="27"/>
      <c r="NRI283" s="19"/>
      <c r="NRK283" s="75"/>
      <c r="NRM283" s="22"/>
      <c r="NRN283" s="131"/>
      <c r="NRP283" s="27"/>
      <c r="NRQ283" s="19"/>
      <c r="NRS283" s="75"/>
      <c r="NRU283" s="22"/>
      <c r="NRV283" s="131"/>
      <c r="NRX283" s="27"/>
      <c r="NRY283" s="19"/>
      <c r="NSA283" s="75"/>
      <c r="NSC283" s="22"/>
      <c r="NSD283" s="131"/>
      <c r="NSF283" s="27"/>
      <c r="NSG283" s="19"/>
      <c r="NSI283" s="75"/>
      <c r="NSK283" s="22"/>
      <c r="NSL283" s="131"/>
      <c r="NSN283" s="27"/>
      <c r="NSO283" s="19"/>
      <c r="NSQ283" s="75"/>
      <c r="NSS283" s="22"/>
      <c r="NST283" s="131"/>
      <c r="NSV283" s="27"/>
      <c r="NSW283" s="19"/>
      <c r="NSY283" s="75"/>
      <c r="NTA283" s="22"/>
      <c r="NTB283" s="131"/>
      <c r="NTD283" s="27"/>
      <c r="NTE283" s="19"/>
      <c r="NTG283" s="75"/>
      <c r="NTI283" s="22"/>
      <c r="NTJ283" s="131"/>
      <c r="NTL283" s="27"/>
      <c r="NTM283" s="19"/>
      <c r="NTO283" s="75"/>
      <c r="NTQ283" s="22"/>
      <c r="NTR283" s="131"/>
      <c r="NTT283" s="27"/>
      <c r="NTU283" s="19"/>
      <c r="NTW283" s="75"/>
      <c r="NTY283" s="22"/>
      <c r="NTZ283" s="131"/>
      <c r="NUB283" s="27"/>
      <c r="NUC283" s="19"/>
      <c r="NUE283" s="75"/>
      <c r="NUG283" s="22"/>
      <c r="NUH283" s="131"/>
      <c r="NUJ283" s="27"/>
      <c r="NUK283" s="19"/>
      <c r="NUM283" s="75"/>
      <c r="NUO283" s="22"/>
      <c r="NUP283" s="131"/>
      <c r="NUR283" s="27"/>
      <c r="NUS283" s="19"/>
      <c r="NUU283" s="75"/>
      <c r="NUW283" s="22"/>
      <c r="NUX283" s="131"/>
      <c r="NUZ283" s="27"/>
      <c r="NVA283" s="19"/>
      <c r="NVC283" s="75"/>
      <c r="NVE283" s="22"/>
      <c r="NVF283" s="131"/>
      <c r="NVH283" s="27"/>
      <c r="NVI283" s="19"/>
      <c r="NVK283" s="75"/>
      <c r="NVM283" s="22"/>
      <c r="NVN283" s="131"/>
      <c r="NVP283" s="27"/>
      <c r="NVQ283" s="19"/>
      <c r="NVS283" s="75"/>
      <c r="NVU283" s="22"/>
      <c r="NVV283" s="131"/>
      <c r="NVX283" s="27"/>
      <c r="NVY283" s="19"/>
      <c r="NWA283" s="75"/>
      <c r="NWC283" s="22"/>
      <c r="NWD283" s="131"/>
      <c r="NWF283" s="27"/>
      <c r="NWG283" s="19"/>
      <c r="NWI283" s="75"/>
      <c r="NWK283" s="22"/>
      <c r="NWL283" s="131"/>
      <c r="NWN283" s="27"/>
      <c r="NWO283" s="19"/>
      <c r="NWQ283" s="75"/>
      <c r="NWS283" s="22"/>
      <c r="NWT283" s="131"/>
      <c r="NWV283" s="27"/>
      <c r="NWW283" s="19"/>
      <c r="NWY283" s="75"/>
      <c r="NXA283" s="22"/>
      <c r="NXB283" s="131"/>
      <c r="NXD283" s="27"/>
      <c r="NXE283" s="19"/>
      <c r="NXG283" s="75"/>
      <c r="NXI283" s="22"/>
      <c r="NXJ283" s="131"/>
      <c r="NXL283" s="27"/>
      <c r="NXM283" s="19"/>
      <c r="NXO283" s="75"/>
      <c r="NXQ283" s="22"/>
      <c r="NXR283" s="131"/>
      <c r="NXT283" s="27"/>
      <c r="NXU283" s="19"/>
      <c r="NXW283" s="75"/>
      <c r="NXY283" s="22"/>
      <c r="NXZ283" s="131"/>
      <c r="NYB283" s="27"/>
      <c r="NYC283" s="19"/>
      <c r="NYE283" s="75"/>
      <c r="NYG283" s="22"/>
      <c r="NYH283" s="131"/>
      <c r="NYJ283" s="27"/>
      <c r="NYK283" s="19"/>
      <c r="NYM283" s="75"/>
      <c r="NYO283" s="22"/>
      <c r="NYP283" s="131"/>
      <c r="NYR283" s="27"/>
      <c r="NYS283" s="19"/>
      <c r="NYU283" s="75"/>
      <c r="NYW283" s="22"/>
      <c r="NYX283" s="131"/>
      <c r="NYZ283" s="27"/>
      <c r="NZA283" s="19"/>
      <c r="NZC283" s="75"/>
      <c r="NZE283" s="22"/>
      <c r="NZF283" s="131"/>
      <c r="NZH283" s="27"/>
      <c r="NZI283" s="19"/>
      <c r="NZK283" s="75"/>
      <c r="NZM283" s="22"/>
      <c r="NZN283" s="131"/>
      <c r="NZP283" s="27"/>
      <c r="NZQ283" s="19"/>
      <c r="NZS283" s="75"/>
      <c r="NZU283" s="22"/>
      <c r="NZV283" s="131"/>
      <c r="NZX283" s="27"/>
      <c r="NZY283" s="19"/>
      <c r="OAA283" s="75"/>
      <c r="OAC283" s="22"/>
      <c r="OAD283" s="131"/>
      <c r="OAF283" s="27"/>
      <c r="OAG283" s="19"/>
      <c r="OAI283" s="75"/>
      <c r="OAK283" s="22"/>
      <c r="OAL283" s="131"/>
      <c r="OAN283" s="27"/>
      <c r="OAO283" s="19"/>
      <c r="OAQ283" s="75"/>
      <c r="OAS283" s="22"/>
      <c r="OAT283" s="131"/>
      <c r="OAV283" s="27"/>
      <c r="OAW283" s="19"/>
      <c r="OAY283" s="75"/>
      <c r="OBA283" s="22"/>
      <c r="OBB283" s="131"/>
      <c r="OBD283" s="27"/>
      <c r="OBE283" s="19"/>
      <c r="OBG283" s="75"/>
      <c r="OBI283" s="22"/>
      <c r="OBJ283" s="131"/>
      <c r="OBL283" s="27"/>
      <c r="OBM283" s="19"/>
      <c r="OBO283" s="75"/>
      <c r="OBQ283" s="22"/>
      <c r="OBR283" s="131"/>
      <c r="OBT283" s="27"/>
      <c r="OBU283" s="19"/>
      <c r="OBW283" s="75"/>
      <c r="OBY283" s="22"/>
      <c r="OBZ283" s="131"/>
      <c r="OCB283" s="27"/>
      <c r="OCC283" s="19"/>
      <c r="OCE283" s="75"/>
      <c r="OCG283" s="22"/>
      <c r="OCH283" s="131"/>
      <c r="OCJ283" s="27"/>
      <c r="OCK283" s="19"/>
      <c r="OCM283" s="75"/>
      <c r="OCO283" s="22"/>
      <c r="OCP283" s="131"/>
      <c r="OCR283" s="27"/>
      <c r="OCS283" s="19"/>
      <c r="OCU283" s="75"/>
      <c r="OCW283" s="22"/>
      <c r="OCX283" s="131"/>
      <c r="OCZ283" s="27"/>
      <c r="ODA283" s="19"/>
      <c r="ODC283" s="75"/>
      <c r="ODE283" s="22"/>
      <c r="ODF283" s="131"/>
      <c r="ODH283" s="27"/>
      <c r="ODI283" s="19"/>
      <c r="ODK283" s="75"/>
      <c r="ODM283" s="22"/>
      <c r="ODN283" s="131"/>
      <c r="ODP283" s="27"/>
      <c r="ODQ283" s="19"/>
      <c r="ODS283" s="75"/>
      <c r="ODU283" s="22"/>
      <c r="ODV283" s="131"/>
      <c r="ODX283" s="27"/>
      <c r="ODY283" s="19"/>
      <c r="OEA283" s="75"/>
      <c r="OEC283" s="22"/>
      <c r="OED283" s="131"/>
      <c r="OEF283" s="27"/>
      <c r="OEG283" s="19"/>
      <c r="OEI283" s="75"/>
      <c r="OEK283" s="22"/>
      <c r="OEL283" s="131"/>
      <c r="OEN283" s="27"/>
      <c r="OEO283" s="19"/>
      <c r="OEQ283" s="75"/>
      <c r="OES283" s="22"/>
      <c r="OET283" s="131"/>
      <c r="OEV283" s="27"/>
      <c r="OEW283" s="19"/>
      <c r="OEY283" s="75"/>
      <c r="OFA283" s="22"/>
      <c r="OFB283" s="131"/>
      <c r="OFD283" s="27"/>
      <c r="OFE283" s="19"/>
      <c r="OFG283" s="75"/>
      <c r="OFI283" s="22"/>
      <c r="OFJ283" s="131"/>
      <c r="OFL283" s="27"/>
      <c r="OFM283" s="19"/>
      <c r="OFO283" s="75"/>
      <c r="OFQ283" s="22"/>
      <c r="OFR283" s="131"/>
      <c r="OFT283" s="27"/>
      <c r="OFU283" s="19"/>
      <c r="OFW283" s="75"/>
      <c r="OFY283" s="22"/>
      <c r="OFZ283" s="131"/>
      <c r="OGB283" s="27"/>
      <c r="OGC283" s="19"/>
      <c r="OGE283" s="75"/>
      <c r="OGG283" s="22"/>
      <c r="OGH283" s="131"/>
      <c r="OGJ283" s="27"/>
      <c r="OGK283" s="19"/>
      <c r="OGM283" s="75"/>
      <c r="OGO283" s="22"/>
      <c r="OGP283" s="131"/>
      <c r="OGR283" s="27"/>
      <c r="OGS283" s="19"/>
      <c r="OGU283" s="75"/>
      <c r="OGW283" s="22"/>
      <c r="OGX283" s="131"/>
      <c r="OGZ283" s="27"/>
      <c r="OHA283" s="19"/>
      <c r="OHC283" s="75"/>
      <c r="OHE283" s="22"/>
      <c r="OHF283" s="131"/>
      <c r="OHH283" s="27"/>
      <c r="OHI283" s="19"/>
      <c r="OHK283" s="75"/>
      <c r="OHM283" s="22"/>
      <c r="OHN283" s="131"/>
      <c r="OHP283" s="27"/>
      <c r="OHQ283" s="19"/>
      <c r="OHS283" s="75"/>
      <c r="OHU283" s="22"/>
      <c r="OHV283" s="131"/>
      <c r="OHX283" s="27"/>
      <c r="OHY283" s="19"/>
      <c r="OIA283" s="75"/>
      <c r="OIC283" s="22"/>
      <c r="OID283" s="131"/>
      <c r="OIF283" s="27"/>
      <c r="OIG283" s="19"/>
      <c r="OII283" s="75"/>
      <c r="OIK283" s="22"/>
      <c r="OIL283" s="131"/>
      <c r="OIN283" s="27"/>
      <c r="OIO283" s="19"/>
      <c r="OIQ283" s="75"/>
      <c r="OIS283" s="22"/>
      <c r="OIT283" s="131"/>
      <c r="OIV283" s="27"/>
      <c r="OIW283" s="19"/>
      <c r="OIY283" s="75"/>
      <c r="OJA283" s="22"/>
      <c r="OJB283" s="131"/>
      <c r="OJD283" s="27"/>
      <c r="OJE283" s="19"/>
      <c r="OJG283" s="75"/>
      <c r="OJI283" s="22"/>
      <c r="OJJ283" s="131"/>
      <c r="OJL283" s="27"/>
      <c r="OJM283" s="19"/>
      <c r="OJO283" s="75"/>
      <c r="OJQ283" s="22"/>
      <c r="OJR283" s="131"/>
      <c r="OJT283" s="27"/>
      <c r="OJU283" s="19"/>
      <c r="OJW283" s="75"/>
      <c r="OJY283" s="22"/>
      <c r="OJZ283" s="131"/>
      <c r="OKB283" s="27"/>
      <c r="OKC283" s="19"/>
      <c r="OKE283" s="75"/>
      <c r="OKG283" s="22"/>
      <c r="OKH283" s="131"/>
      <c r="OKJ283" s="27"/>
      <c r="OKK283" s="19"/>
      <c r="OKM283" s="75"/>
      <c r="OKO283" s="22"/>
      <c r="OKP283" s="131"/>
      <c r="OKR283" s="27"/>
      <c r="OKS283" s="19"/>
      <c r="OKU283" s="75"/>
      <c r="OKW283" s="22"/>
      <c r="OKX283" s="131"/>
      <c r="OKZ283" s="27"/>
      <c r="OLA283" s="19"/>
      <c r="OLC283" s="75"/>
      <c r="OLE283" s="22"/>
      <c r="OLF283" s="131"/>
      <c r="OLH283" s="27"/>
      <c r="OLI283" s="19"/>
      <c r="OLK283" s="75"/>
      <c r="OLM283" s="22"/>
      <c r="OLN283" s="131"/>
      <c r="OLP283" s="27"/>
      <c r="OLQ283" s="19"/>
      <c r="OLS283" s="75"/>
      <c r="OLU283" s="22"/>
      <c r="OLV283" s="131"/>
      <c r="OLX283" s="27"/>
      <c r="OLY283" s="19"/>
      <c r="OMA283" s="75"/>
      <c r="OMC283" s="22"/>
      <c r="OMD283" s="131"/>
      <c r="OMF283" s="27"/>
      <c r="OMG283" s="19"/>
      <c r="OMI283" s="75"/>
      <c r="OMK283" s="22"/>
      <c r="OML283" s="131"/>
      <c r="OMN283" s="27"/>
      <c r="OMO283" s="19"/>
      <c r="OMQ283" s="75"/>
      <c r="OMS283" s="22"/>
      <c r="OMT283" s="131"/>
      <c r="OMV283" s="27"/>
      <c r="OMW283" s="19"/>
      <c r="OMY283" s="75"/>
      <c r="ONA283" s="22"/>
      <c r="ONB283" s="131"/>
      <c r="OND283" s="27"/>
      <c r="ONE283" s="19"/>
      <c r="ONG283" s="75"/>
      <c r="ONI283" s="22"/>
      <c r="ONJ283" s="131"/>
      <c r="ONL283" s="27"/>
      <c r="ONM283" s="19"/>
      <c r="ONO283" s="75"/>
      <c r="ONQ283" s="22"/>
      <c r="ONR283" s="131"/>
      <c r="ONT283" s="27"/>
      <c r="ONU283" s="19"/>
      <c r="ONW283" s="75"/>
      <c r="ONY283" s="22"/>
      <c r="ONZ283" s="131"/>
      <c r="OOB283" s="27"/>
      <c r="OOC283" s="19"/>
      <c r="OOE283" s="75"/>
      <c r="OOG283" s="22"/>
      <c r="OOH283" s="131"/>
      <c r="OOJ283" s="27"/>
      <c r="OOK283" s="19"/>
      <c r="OOM283" s="75"/>
      <c r="OOO283" s="22"/>
      <c r="OOP283" s="131"/>
      <c r="OOR283" s="27"/>
      <c r="OOS283" s="19"/>
      <c r="OOU283" s="75"/>
      <c r="OOW283" s="22"/>
      <c r="OOX283" s="131"/>
      <c r="OOZ283" s="27"/>
      <c r="OPA283" s="19"/>
      <c r="OPC283" s="75"/>
      <c r="OPE283" s="22"/>
      <c r="OPF283" s="131"/>
      <c r="OPH283" s="27"/>
      <c r="OPI283" s="19"/>
      <c r="OPK283" s="75"/>
      <c r="OPM283" s="22"/>
      <c r="OPN283" s="131"/>
      <c r="OPP283" s="27"/>
      <c r="OPQ283" s="19"/>
      <c r="OPS283" s="75"/>
      <c r="OPU283" s="22"/>
      <c r="OPV283" s="131"/>
      <c r="OPX283" s="27"/>
      <c r="OPY283" s="19"/>
      <c r="OQA283" s="75"/>
      <c r="OQC283" s="22"/>
      <c r="OQD283" s="131"/>
      <c r="OQF283" s="27"/>
      <c r="OQG283" s="19"/>
      <c r="OQI283" s="75"/>
      <c r="OQK283" s="22"/>
      <c r="OQL283" s="131"/>
      <c r="OQN283" s="27"/>
      <c r="OQO283" s="19"/>
      <c r="OQQ283" s="75"/>
      <c r="OQS283" s="22"/>
      <c r="OQT283" s="131"/>
      <c r="OQV283" s="27"/>
      <c r="OQW283" s="19"/>
      <c r="OQY283" s="75"/>
      <c r="ORA283" s="22"/>
      <c r="ORB283" s="131"/>
      <c r="ORD283" s="27"/>
      <c r="ORE283" s="19"/>
      <c r="ORG283" s="75"/>
      <c r="ORI283" s="22"/>
      <c r="ORJ283" s="131"/>
      <c r="ORL283" s="27"/>
      <c r="ORM283" s="19"/>
      <c r="ORO283" s="75"/>
      <c r="ORQ283" s="22"/>
      <c r="ORR283" s="131"/>
      <c r="ORT283" s="27"/>
      <c r="ORU283" s="19"/>
      <c r="ORW283" s="75"/>
      <c r="ORY283" s="22"/>
      <c r="ORZ283" s="131"/>
      <c r="OSB283" s="27"/>
      <c r="OSC283" s="19"/>
      <c r="OSE283" s="75"/>
      <c r="OSG283" s="22"/>
      <c r="OSH283" s="131"/>
      <c r="OSJ283" s="27"/>
      <c r="OSK283" s="19"/>
      <c r="OSM283" s="75"/>
      <c r="OSO283" s="22"/>
      <c r="OSP283" s="131"/>
      <c r="OSR283" s="27"/>
      <c r="OSS283" s="19"/>
      <c r="OSU283" s="75"/>
      <c r="OSW283" s="22"/>
      <c r="OSX283" s="131"/>
      <c r="OSZ283" s="27"/>
      <c r="OTA283" s="19"/>
      <c r="OTC283" s="75"/>
      <c r="OTE283" s="22"/>
      <c r="OTF283" s="131"/>
      <c r="OTH283" s="27"/>
      <c r="OTI283" s="19"/>
      <c r="OTK283" s="75"/>
      <c r="OTM283" s="22"/>
      <c r="OTN283" s="131"/>
      <c r="OTP283" s="27"/>
      <c r="OTQ283" s="19"/>
      <c r="OTS283" s="75"/>
      <c r="OTU283" s="22"/>
      <c r="OTV283" s="131"/>
      <c r="OTX283" s="27"/>
      <c r="OTY283" s="19"/>
      <c r="OUA283" s="75"/>
      <c r="OUC283" s="22"/>
      <c r="OUD283" s="131"/>
      <c r="OUF283" s="27"/>
      <c r="OUG283" s="19"/>
      <c r="OUI283" s="75"/>
      <c r="OUK283" s="22"/>
      <c r="OUL283" s="131"/>
      <c r="OUN283" s="27"/>
      <c r="OUO283" s="19"/>
      <c r="OUQ283" s="75"/>
      <c r="OUS283" s="22"/>
      <c r="OUT283" s="131"/>
      <c r="OUV283" s="27"/>
      <c r="OUW283" s="19"/>
      <c r="OUY283" s="75"/>
      <c r="OVA283" s="22"/>
      <c r="OVB283" s="131"/>
      <c r="OVD283" s="27"/>
      <c r="OVE283" s="19"/>
      <c r="OVG283" s="75"/>
      <c r="OVI283" s="22"/>
      <c r="OVJ283" s="131"/>
      <c r="OVL283" s="27"/>
      <c r="OVM283" s="19"/>
      <c r="OVO283" s="75"/>
      <c r="OVQ283" s="22"/>
      <c r="OVR283" s="131"/>
      <c r="OVT283" s="27"/>
      <c r="OVU283" s="19"/>
      <c r="OVW283" s="75"/>
      <c r="OVY283" s="22"/>
      <c r="OVZ283" s="131"/>
      <c r="OWB283" s="27"/>
      <c r="OWC283" s="19"/>
      <c r="OWE283" s="75"/>
      <c r="OWG283" s="22"/>
      <c r="OWH283" s="131"/>
      <c r="OWJ283" s="27"/>
      <c r="OWK283" s="19"/>
      <c r="OWM283" s="75"/>
      <c r="OWO283" s="22"/>
      <c r="OWP283" s="131"/>
      <c r="OWR283" s="27"/>
      <c r="OWS283" s="19"/>
      <c r="OWU283" s="75"/>
      <c r="OWW283" s="22"/>
      <c r="OWX283" s="131"/>
      <c r="OWZ283" s="27"/>
      <c r="OXA283" s="19"/>
      <c r="OXC283" s="75"/>
      <c r="OXE283" s="22"/>
      <c r="OXF283" s="131"/>
      <c r="OXH283" s="27"/>
      <c r="OXI283" s="19"/>
      <c r="OXK283" s="75"/>
      <c r="OXM283" s="22"/>
      <c r="OXN283" s="131"/>
      <c r="OXP283" s="27"/>
      <c r="OXQ283" s="19"/>
      <c r="OXS283" s="75"/>
      <c r="OXU283" s="22"/>
      <c r="OXV283" s="131"/>
      <c r="OXX283" s="27"/>
      <c r="OXY283" s="19"/>
      <c r="OYA283" s="75"/>
      <c r="OYC283" s="22"/>
      <c r="OYD283" s="131"/>
      <c r="OYF283" s="27"/>
      <c r="OYG283" s="19"/>
      <c r="OYI283" s="75"/>
      <c r="OYK283" s="22"/>
      <c r="OYL283" s="131"/>
      <c r="OYN283" s="27"/>
      <c r="OYO283" s="19"/>
      <c r="OYQ283" s="75"/>
      <c r="OYS283" s="22"/>
      <c r="OYT283" s="131"/>
      <c r="OYV283" s="27"/>
      <c r="OYW283" s="19"/>
      <c r="OYY283" s="75"/>
      <c r="OZA283" s="22"/>
      <c r="OZB283" s="131"/>
      <c r="OZD283" s="27"/>
      <c r="OZE283" s="19"/>
      <c r="OZG283" s="75"/>
      <c r="OZI283" s="22"/>
      <c r="OZJ283" s="131"/>
      <c r="OZL283" s="27"/>
      <c r="OZM283" s="19"/>
      <c r="OZO283" s="75"/>
      <c r="OZQ283" s="22"/>
      <c r="OZR283" s="131"/>
      <c r="OZT283" s="27"/>
      <c r="OZU283" s="19"/>
      <c r="OZW283" s="75"/>
      <c r="OZY283" s="22"/>
      <c r="OZZ283" s="131"/>
      <c r="PAB283" s="27"/>
      <c r="PAC283" s="19"/>
      <c r="PAE283" s="75"/>
      <c r="PAG283" s="22"/>
      <c r="PAH283" s="131"/>
      <c r="PAJ283" s="27"/>
      <c r="PAK283" s="19"/>
      <c r="PAM283" s="75"/>
      <c r="PAO283" s="22"/>
      <c r="PAP283" s="131"/>
      <c r="PAR283" s="27"/>
      <c r="PAS283" s="19"/>
      <c r="PAU283" s="75"/>
      <c r="PAW283" s="22"/>
      <c r="PAX283" s="131"/>
      <c r="PAZ283" s="27"/>
      <c r="PBA283" s="19"/>
      <c r="PBC283" s="75"/>
      <c r="PBE283" s="22"/>
      <c r="PBF283" s="131"/>
      <c r="PBH283" s="27"/>
      <c r="PBI283" s="19"/>
      <c r="PBK283" s="75"/>
      <c r="PBM283" s="22"/>
      <c r="PBN283" s="131"/>
      <c r="PBP283" s="27"/>
      <c r="PBQ283" s="19"/>
      <c r="PBS283" s="75"/>
      <c r="PBU283" s="22"/>
      <c r="PBV283" s="131"/>
      <c r="PBX283" s="27"/>
      <c r="PBY283" s="19"/>
      <c r="PCA283" s="75"/>
      <c r="PCC283" s="22"/>
      <c r="PCD283" s="131"/>
      <c r="PCF283" s="27"/>
      <c r="PCG283" s="19"/>
      <c r="PCI283" s="75"/>
      <c r="PCK283" s="22"/>
      <c r="PCL283" s="131"/>
      <c r="PCN283" s="27"/>
      <c r="PCO283" s="19"/>
      <c r="PCQ283" s="75"/>
      <c r="PCS283" s="22"/>
      <c r="PCT283" s="131"/>
      <c r="PCV283" s="27"/>
      <c r="PCW283" s="19"/>
      <c r="PCY283" s="75"/>
      <c r="PDA283" s="22"/>
      <c r="PDB283" s="131"/>
      <c r="PDD283" s="27"/>
      <c r="PDE283" s="19"/>
      <c r="PDG283" s="75"/>
      <c r="PDI283" s="22"/>
      <c r="PDJ283" s="131"/>
      <c r="PDL283" s="27"/>
      <c r="PDM283" s="19"/>
      <c r="PDO283" s="75"/>
      <c r="PDQ283" s="22"/>
      <c r="PDR283" s="131"/>
      <c r="PDT283" s="27"/>
      <c r="PDU283" s="19"/>
      <c r="PDW283" s="75"/>
      <c r="PDY283" s="22"/>
      <c r="PDZ283" s="131"/>
      <c r="PEB283" s="27"/>
      <c r="PEC283" s="19"/>
      <c r="PEE283" s="75"/>
      <c r="PEG283" s="22"/>
      <c r="PEH283" s="131"/>
      <c r="PEJ283" s="27"/>
      <c r="PEK283" s="19"/>
      <c r="PEM283" s="75"/>
      <c r="PEO283" s="22"/>
      <c r="PEP283" s="131"/>
      <c r="PER283" s="27"/>
      <c r="PES283" s="19"/>
      <c r="PEU283" s="75"/>
      <c r="PEW283" s="22"/>
      <c r="PEX283" s="131"/>
      <c r="PEZ283" s="27"/>
      <c r="PFA283" s="19"/>
      <c r="PFC283" s="75"/>
      <c r="PFE283" s="22"/>
      <c r="PFF283" s="131"/>
      <c r="PFH283" s="27"/>
      <c r="PFI283" s="19"/>
      <c r="PFK283" s="75"/>
      <c r="PFM283" s="22"/>
      <c r="PFN283" s="131"/>
      <c r="PFP283" s="27"/>
      <c r="PFQ283" s="19"/>
      <c r="PFS283" s="75"/>
      <c r="PFU283" s="22"/>
      <c r="PFV283" s="131"/>
      <c r="PFX283" s="27"/>
      <c r="PFY283" s="19"/>
      <c r="PGA283" s="75"/>
      <c r="PGC283" s="22"/>
      <c r="PGD283" s="131"/>
      <c r="PGF283" s="27"/>
      <c r="PGG283" s="19"/>
      <c r="PGI283" s="75"/>
      <c r="PGK283" s="22"/>
      <c r="PGL283" s="131"/>
      <c r="PGN283" s="27"/>
      <c r="PGO283" s="19"/>
      <c r="PGQ283" s="75"/>
      <c r="PGS283" s="22"/>
      <c r="PGT283" s="131"/>
      <c r="PGV283" s="27"/>
      <c r="PGW283" s="19"/>
      <c r="PGY283" s="75"/>
      <c r="PHA283" s="22"/>
      <c r="PHB283" s="131"/>
      <c r="PHD283" s="27"/>
      <c r="PHE283" s="19"/>
      <c r="PHG283" s="75"/>
      <c r="PHI283" s="22"/>
      <c r="PHJ283" s="131"/>
      <c r="PHL283" s="27"/>
      <c r="PHM283" s="19"/>
      <c r="PHO283" s="75"/>
      <c r="PHQ283" s="22"/>
      <c r="PHR283" s="131"/>
      <c r="PHT283" s="27"/>
      <c r="PHU283" s="19"/>
      <c r="PHW283" s="75"/>
      <c r="PHY283" s="22"/>
      <c r="PHZ283" s="131"/>
      <c r="PIB283" s="27"/>
      <c r="PIC283" s="19"/>
      <c r="PIE283" s="75"/>
      <c r="PIG283" s="22"/>
      <c r="PIH283" s="131"/>
      <c r="PIJ283" s="27"/>
      <c r="PIK283" s="19"/>
      <c r="PIM283" s="75"/>
      <c r="PIO283" s="22"/>
      <c r="PIP283" s="131"/>
      <c r="PIR283" s="27"/>
      <c r="PIS283" s="19"/>
      <c r="PIU283" s="75"/>
      <c r="PIW283" s="22"/>
      <c r="PIX283" s="131"/>
      <c r="PIZ283" s="27"/>
      <c r="PJA283" s="19"/>
      <c r="PJC283" s="75"/>
      <c r="PJE283" s="22"/>
      <c r="PJF283" s="131"/>
      <c r="PJH283" s="27"/>
      <c r="PJI283" s="19"/>
      <c r="PJK283" s="75"/>
      <c r="PJM283" s="22"/>
      <c r="PJN283" s="131"/>
      <c r="PJP283" s="27"/>
      <c r="PJQ283" s="19"/>
      <c r="PJS283" s="75"/>
      <c r="PJU283" s="22"/>
      <c r="PJV283" s="131"/>
      <c r="PJX283" s="27"/>
      <c r="PJY283" s="19"/>
      <c r="PKA283" s="75"/>
      <c r="PKC283" s="22"/>
      <c r="PKD283" s="131"/>
      <c r="PKF283" s="27"/>
      <c r="PKG283" s="19"/>
      <c r="PKI283" s="75"/>
      <c r="PKK283" s="22"/>
      <c r="PKL283" s="131"/>
      <c r="PKN283" s="27"/>
      <c r="PKO283" s="19"/>
      <c r="PKQ283" s="75"/>
      <c r="PKS283" s="22"/>
      <c r="PKT283" s="131"/>
      <c r="PKV283" s="27"/>
      <c r="PKW283" s="19"/>
      <c r="PKY283" s="75"/>
      <c r="PLA283" s="22"/>
      <c r="PLB283" s="131"/>
      <c r="PLD283" s="27"/>
      <c r="PLE283" s="19"/>
      <c r="PLG283" s="75"/>
      <c r="PLI283" s="22"/>
      <c r="PLJ283" s="131"/>
      <c r="PLL283" s="27"/>
      <c r="PLM283" s="19"/>
      <c r="PLO283" s="75"/>
      <c r="PLQ283" s="22"/>
      <c r="PLR283" s="131"/>
      <c r="PLT283" s="27"/>
      <c r="PLU283" s="19"/>
      <c r="PLW283" s="75"/>
      <c r="PLY283" s="22"/>
      <c r="PLZ283" s="131"/>
      <c r="PMB283" s="27"/>
      <c r="PMC283" s="19"/>
      <c r="PME283" s="75"/>
      <c r="PMG283" s="22"/>
      <c r="PMH283" s="131"/>
      <c r="PMJ283" s="27"/>
      <c r="PMK283" s="19"/>
      <c r="PMM283" s="75"/>
      <c r="PMO283" s="22"/>
      <c r="PMP283" s="131"/>
      <c r="PMR283" s="27"/>
      <c r="PMS283" s="19"/>
      <c r="PMU283" s="75"/>
      <c r="PMW283" s="22"/>
      <c r="PMX283" s="131"/>
      <c r="PMZ283" s="27"/>
      <c r="PNA283" s="19"/>
      <c r="PNC283" s="75"/>
      <c r="PNE283" s="22"/>
      <c r="PNF283" s="131"/>
      <c r="PNH283" s="27"/>
      <c r="PNI283" s="19"/>
      <c r="PNK283" s="75"/>
      <c r="PNM283" s="22"/>
      <c r="PNN283" s="131"/>
      <c r="PNP283" s="27"/>
      <c r="PNQ283" s="19"/>
      <c r="PNS283" s="75"/>
      <c r="PNU283" s="22"/>
      <c r="PNV283" s="131"/>
      <c r="PNX283" s="27"/>
      <c r="PNY283" s="19"/>
      <c r="POA283" s="75"/>
      <c r="POC283" s="22"/>
      <c r="POD283" s="131"/>
      <c r="POF283" s="27"/>
      <c r="POG283" s="19"/>
      <c r="POI283" s="75"/>
      <c r="POK283" s="22"/>
      <c r="POL283" s="131"/>
      <c r="PON283" s="27"/>
      <c r="POO283" s="19"/>
      <c r="POQ283" s="75"/>
      <c r="POS283" s="22"/>
      <c r="POT283" s="131"/>
      <c r="POV283" s="27"/>
      <c r="POW283" s="19"/>
      <c r="POY283" s="75"/>
      <c r="PPA283" s="22"/>
      <c r="PPB283" s="131"/>
      <c r="PPD283" s="27"/>
      <c r="PPE283" s="19"/>
      <c r="PPG283" s="75"/>
      <c r="PPI283" s="22"/>
      <c r="PPJ283" s="131"/>
      <c r="PPL283" s="27"/>
      <c r="PPM283" s="19"/>
      <c r="PPO283" s="75"/>
      <c r="PPQ283" s="22"/>
      <c r="PPR283" s="131"/>
      <c r="PPT283" s="27"/>
      <c r="PPU283" s="19"/>
      <c r="PPW283" s="75"/>
      <c r="PPY283" s="22"/>
      <c r="PPZ283" s="131"/>
      <c r="PQB283" s="27"/>
      <c r="PQC283" s="19"/>
      <c r="PQE283" s="75"/>
      <c r="PQG283" s="22"/>
      <c r="PQH283" s="131"/>
      <c r="PQJ283" s="27"/>
      <c r="PQK283" s="19"/>
      <c r="PQM283" s="75"/>
      <c r="PQO283" s="22"/>
      <c r="PQP283" s="131"/>
      <c r="PQR283" s="27"/>
      <c r="PQS283" s="19"/>
      <c r="PQU283" s="75"/>
      <c r="PQW283" s="22"/>
      <c r="PQX283" s="131"/>
      <c r="PQZ283" s="27"/>
      <c r="PRA283" s="19"/>
      <c r="PRC283" s="75"/>
      <c r="PRE283" s="22"/>
      <c r="PRF283" s="131"/>
      <c r="PRH283" s="27"/>
      <c r="PRI283" s="19"/>
      <c r="PRK283" s="75"/>
      <c r="PRM283" s="22"/>
      <c r="PRN283" s="131"/>
      <c r="PRP283" s="27"/>
      <c r="PRQ283" s="19"/>
      <c r="PRS283" s="75"/>
      <c r="PRU283" s="22"/>
      <c r="PRV283" s="131"/>
      <c r="PRX283" s="27"/>
      <c r="PRY283" s="19"/>
      <c r="PSA283" s="75"/>
      <c r="PSC283" s="22"/>
      <c r="PSD283" s="131"/>
      <c r="PSF283" s="27"/>
      <c r="PSG283" s="19"/>
      <c r="PSI283" s="75"/>
      <c r="PSK283" s="22"/>
      <c r="PSL283" s="131"/>
      <c r="PSN283" s="27"/>
      <c r="PSO283" s="19"/>
      <c r="PSQ283" s="75"/>
      <c r="PSS283" s="22"/>
      <c r="PST283" s="131"/>
      <c r="PSV283" s="27"/>
      <c r="PSW283" s="19"/>
      <c r="PSY283" s="75"/>
      <c r="PTA283" s="22"/>
      <c r="PTB283" s="131"/>
      <c r="PTD283" s="27"/>
      <c r="PTE283" s="19"/>
      <c r="PTG283" s="75"/>
      <c r="PTI283" s="22"/>
      <c r="PTJ283" s="131"/>
      <c r="PTL283" s="27"/>
      <c r="PTM283" s="19"/>
      <c r="PTO283" s="75"/>
      <c r="PTQ283" s="22"/>
      <c r="PTR283" s="131"/>
      <c r="PTT283" s="27"/>
      <c r="PTU283" s="19"/>
      <c r="PTW283" s="75"/>
      <c r="PTY283" s="22"/>
      <c r="PTZ283" s="131"/>
      <c r="PUB283" s="27"/>
      <c r="PUC283" s="19"/>
      <c r="PUE283" s="75"/>
      <c r="PUG283" s="22"/>
      <c r="PUH283" s="131"/>
      <c r="PUJ283" s="27"/>
      <c r="PUK283" s="19"/>
      <c r="PUM283" s="75"/>
      <c r="PUO283" s="22"/>
      <c r="PUP283" s="131"/>
      <c r="PUR283" s="27"/>
      <c r="PUS283" s="19"/>
      <c r="PUU283" s="75"/>
      <c r="PUW283" s="22"/>
      <c r="PUX283" s="131"/>
      <c r="PUZ283" s="27"/>
      <c r="PVA283" s="19"/>
      <c r="PVC283" s="75"/>
      <c r="PVE283" s="22"/>
      <c r="PVF283" s="131"/>
      <c r="PVH283" s="27"/>
      <c r="PVI283" s="19"/>
      <c r="PVK283" s="75"/>
      <c r="PVM283" s="22"/>
      <c r="PVN283" s="131"/>
      <c r="PVP283" s="27"/>
      <c r="PVQ283" s="19"/>
      <c r="PVS283" s="75"/>
      <c r="PVU283" s="22"/>
      <c r="PVV283" s="131"/>
      <c r="PVX283" s="27"/>
      <c r="PVY283" s="19"/>
      <c r="PWA283" s="75"/>
      <c r="PWC283" s="22"/>
      <c r="PWD283" s="131"/>
      <c r="PWF283" s="27"/>
      <c r="PWG283" s="19"/>
      <c r="PWI283" s="75"/>
      <c r="PWK283" s="22"/>
      <c r="PWL283" s="131"/>
      <c r="PWN283" s="27"/>
      <c r="PWO283" s="19"/>
      <c r="PWQ283" s="75"/>
      <c r="PWS283" s="22"/>
      <c r="PWT283" s="131"/>
      <c r="PWV283" s="27"/>
      <c r="PWW283" s="19"/>
      <c r="PWY283" s="75"/>
      <c r="PXA283" s="22"/>
      <c r="PXB283" s="131"/>
      <c r="PXD283" s="27"/>
      <c r="PXE283" s="19"/>
      <c r="PXG283" s="75"/>
      <c r="PXI283" s="22"/>
      <c r="PXJ283" s="131"/>
      <c r="PXL283" s="27"/>
      <c r="PXM283" s="19"/>
      <c r="PXO283" s="75"/>
      <c r="PXQ283" s="22"/>
      <c r="PXR283" s="131"/>
      <c r="PXT283" s="27"/>
      <c r="PXU283" s="19"/>
      <c r="PXW283" s="75"/>
      <c r="PXY283" s="22"/>
      <c r="PXZ283" s="131"/>
      <c r="PYB283" s="27"/>
      <c r="PYC283" s="19"/>
      <c r="PYE283" s="75"/>
      <c r="PYG283" s="22"/>
      <c r="PYH283" s="131"/>
      <c r="PYJ283" s="27"/>
      <c r="PYK283" s="19"/>
      <c r="PYM283" s="75"/>
      <c r="PYO283" s="22"/>
      <c r="PYP283" s="131"/>
      <c r="PYR283" s="27"/>
      <c r="PYS283" s="19"/>
      <c r="PYU283" s="75"/>
      <c r="PYW283" s="22"/>
      <c r="PYX283" s="131"/>
      <c r="PYZ283" s="27"/>
      <c r="PZA283" s="19"/>
      <c r="PZC283" s="75"/>
      <c r="PZE283" s="22"/>
      <c r="PZF283" s="131"/>
      <c r="PZH283" s="27"/>
      <c r="PZI283" s="19"/>
      <c r="PZK283" s="75"/>
      <c r="PZM283" s="22"/>
      <c r="PZN283" s="131"/>
      <c r="PZP283" s="27"/>
      <c r="PZQ283" s="19"/>
      <c r="PZS283" s="75"/>
      <c r="PZU283" s="22"/>
      <c r="PZV283" s="131"/>
      <c r="PZX283" s="27"/>
      <c r="PZY283" s="19"/>
      <c r="QAA283" s="75"/>
      <c r="QAC283" s="22"/>
      <c r="QAD283" s="131"/>
      <c r="QAF283" s="27"/>
      <c r="QAG283" s="19"/>
      <c r="QAI283" s="75"/>
      <c r="QAK283" s="22"/>
      <c r="QAL283" s="131"/>
      <c r="QAN283" s="27"/>
      <c r="QAO283" s="19"/>
      <c r="QAQ283" s="75"/>
      <c r="QAS283" s="22"/>
      <c r="QAT283" s="131"/>
      <c r="QAV283" s="27"/>
      <c r="QAW283" s="19"/>
      <c r="QAY283" s="75"/>
      <c r="QBA283" s="22"/>
      <c r="QBB283" s="131"/>
      <c r="QBD283" s="27"/>
      <c r="QBE283" s="19"/>
      <c r="QBG283" s="75"/>
      <c r="QBI283" s="22"/>
      <c r="QBJ283" s="131"/>
      <c r="QBL283" s="27"/>
      <c r="QBM283" s="19"/>
      <c r="QBO283" s="75"/>
      <c r="QBQ283" s="22"/>
      <c r="QBR283" s="131"/>
      <c r="QBT283" s="27"/>
      <c r="QBU283" s="19"/>
      <c r="QBW283" s="75"/>
      <c r="QBY283" s="22"/>
      <c r="QBZ283" s="131"/>
      <c r="QCB283" s="27"/>
      <c r="QCC283" s="19"/>
      <c r="QCE283" s="75"/>
      <c r="QCG283" s="22"/>
      <c r="QCH283" s="131"/>
      <c r="QCJ283" s="27"/>
      <c r="QCK283" s="19"/>
      <c r="QCM283" s="75"/>
      <c r="QCO283" s="22"/>
      <c r="QCP283" s="131"/>
      <c r="QCR283" s="27"/>
      <c r="QCS283" s="19"/>
      <c r="QCU283" s="75"/>
      <c r="QCW283" s="22"/>
      <c r="QCX283" s="131"/>
      <c r="QCZ283" s="27"/>
      <c r="QDA283" s="19"/>
      <c r="QDC283" s="75"/>
      <c r="QDE283" s="22"/>
      <c r="QDF283" s="131"/>
      <c r="QDH283" s="27"/>
      <c r="QDI283" s="19"/>
      <c r="QDK283" s="75"/>
      <c r="QDM283" s="22"/>
      <c r="QDN283" s="131"/>
      <c r="QDP283" s="27"/>
      <c r="QDQ283" s="19"/>
      <c r="QDS283" s="75"/>
      <c r="QDU283" s="22"/>
      <c r="QDV283" s="131"/>
      <c r="QDX283" s="27"/>
      <c r="QDY283" s="19"/>
      <c r="QEA283" s="75"/>
      <c r="QEC283" s="22"/>
      <c r="QED283" s="131"/>
      <c r="QEF283" s="27"/>
      <c r="QEG283" s="19"/>
      <c r="QEI283" s="75"/>
      <c r="QEK283" s="22"/>
      <c r="QEL283" s="131"/>
      <c r="QEN283" s="27"/>
      <c r="QEO283" s="19"/>
      <c r="QEQ283" s="75"/>
      <c r="QES283" s="22"/>
      <c r="QET283" s="131"/>
      <c r="QEV283" s="27"/>
      <c r="QEW283" s="19"/>
      <c r="QEY283" s="75"/>
      <c r="QFA283" s="22"/>
      <c r="QFB283" s="131"/>
      <c r="QFD283" s="27"/>
      <c r="QFE283" s="19"/>
      <c r="QFG283" s="75"/>
      <c r="QFI283" s="22"/>
      <c r="QFJ283" s="131"/>
      <c r="QFL283" s="27"/>
      <c r="QFM283" s="19"/>
      <c r="QFO283" s="75"/>
      <c r="QFQ283" s="22"/>
      <c r="QFR283" s="131"/>
      <c r="QFT283" s="27"/>
      <c r="QFU283" s="19"/>
      <c r="QFW283" s="75"/>
      <c r="QFY283" s="22"/>
      <c r="QFZ283" s="131"/>
      <c r="QGB283" s="27"/>
      <c r="QGC283" s="19"/>
      <c r="QGE283" s="75"/>
      <c r="QGG283" s="22"/>
      <c r="QGH283" s="131"/>
      <c r="QGJ283" s="27"/>
      <c r="QGK283" s="19"/>
      <c r="QGM283" s="75"/>
      <c r="QGO283" s="22"/>
      <c r="QGP283" s="131"/>
      <c r="QGR283" s="27"/>
      <c r="QGS283" s="19"/>
      <c r="QGU283" s="75"/>
      <c r="QGW283" s="22"/>
      <c r="QGX283" s="131"/>
      <c r="QGZ283" s="27"/>
      <c r="QHA283" s="19"/>
      <c r="QHC283" s="75"/>
      <c r="QHE283" s="22"/>
      <c r="QHF283" s="131"/>
      <c r="QHH283" s="27"/>
      <c r="QHI283" s="19"/>
      <c r="QHK283" s="75"/>
      <c r="QHM283" s="22"/>
      <c r="QHN283" s="131"/>
      <c r="QHP283" s="27"/>
      <c r="QHQ283" s="19"/>
      <c r="QHS283" s="75"/>
      <c r="QHU283" s="22"/>
      <c r="QHV283" s="131"/>
      <c r="QHX283" s="27"/>
      <c r="QHY283" s="19"/>
      <c r="QIA283" s="75"/>
      <c r="QIC283" s="22"/>
      <c r="QID283" s="131"/>
      <c r="QIF283" s="27"/>
      <c r="QIG283" s="19"/>
      <c r="QII283" s="75"/>
      <c r="QIK283" s="22"/>
      <c r="QIL283" s="131"/>
      <c r="QIN283" s="27"/>
      <c r="QIO283" s="19"/>
      <c r="QIQ283" s="75"/>
      <c r="QIS283" s="22"/>
      <c r="QIT283" s="131"/>
      <c r="QIV283" s="27"/>
      <c r="QIW283" s="19"/>
      <c r="QIY283" s="75"/>
      <c r="QJA283" s="22"/>
      <c r="QJB283" s="131"/>
      <c r="QJD283" s="27"/>
      <c r="QJE283" s="19"/>
      <c r="QJG283" s="75"/>
      <c r="QJI283" s="22"/>
      <c r="QJJ283" s="131"/>
      <c r="QJL283" s="27"/>
      <c r="QJM283" s="19"/>
      <c r="QJO283" s="75"/>
      <c r="QJQ283" s="22"/>
      <c r="QJR283" s="131"/>
      <c r="QJT283" s="27"/>
      <c r="QJU283" s="19"/>
      <c r="QJW283" s="75"/>
      <c r="QJY283" s="22"/>
      <c r="QJZ283" s="131"/>
      <c r="QKB283" s="27"/>
      <c r="QKC283" s="19"/>
      <c r="QKE283" s="75"/>
      <c r="QKG283" s="22"/>
      <c r="QKH283" s="131"/>
      <c r="QKJ283" s="27"/>
      <c r="QKK283" s="19"/>
      <c r="QKM283" s="75"/>
      <c r="QKO283" s="22"/>
      <c r="QKP283" s="131"/>
      <c r="QKR283" s="27"/>
      <c r="QKS283" s="19"/>
      <c r="QKU283" s="75"/>
      <c r="QKW283" s="22"/>
      <c r="QKX283" s="131"/>
      <c r="QKZ283" s="27"/>
      <c r="QLA283" s="19"/>
      <c r="QLC283" s="75"/>
      <c r="QLE283" s="22"/>
      <c r="QLF283" s="131"/>
      <c r="QLH283" s="27"/>
      <c r="QLI283" s="19"/>
      <c r="QLK283" s="75"/>
      <c r="QLM283" s="22"/>
      <c r="QLN283" s="131"/>
      <c r="QLP283" s="27"/>
      <c r="QLQ283" s="19"/>
      <c r="QLS283" s="75"/>
      <c r="QLU283" s="22"/>
      <c r="QLV283" s="131"/>
      <c r="QLX283" s="27"/>
      <c r="QLY283" s="19"/>
      <c r="QMA283" s="75"/>
      <c r="QMC283" s="22"/>
      <c r="QMD283" s="131"/>
      <c r="QMF283" s="27"/>
      <c r="QMG283" s="19"/>
      <c r="QMI283" s="75"/>
      <c r="QMK283" s="22"/>
      <c r="QML283" s="131"/>
      <c r="QMN283" s="27"/>
      <c r="QMO283" s="19"/>
      <c r="QMQ283" s="75"/>
      <c r="QMS283" s="22"/>
      <c r="QMT283" s="131"/>
      <c r="QMV283" s="27"/>
      <c r="QMW283" s="19"/>
      <c r="QMY283" s="75"/>
      <c r="QNA283" s="22"/>
      <c r="QNB283" s="131"/>
      <c r="QND283" s="27"/>
      <c r="QNE283" s="19"/>
      <c r="QNG283" s="75"/>
      <c r="QNI283" s="22"/>
      <c r="QNJ283" s="131"/>
      <c r="QNL283" s="27"/>
      <c r="QNM283" s="19"/>
      <c r="QNO283" s="75"/>
      <c r="QNQ283" s="22"/>
      <c r="QNR283" s="131"/>
      <c r="QNT283" s="27"/>
      <c r="QNU283" s="19"/>
      <c r="QNW283" s="75"/>
      <c r="QNY283" s="22"/>
      <c r="QNZ283" s="131"/>
      <c r="QOB283" s="27"/>
      <c r="QOC283" s="19"/>
      <c r="QOE283" s="75"/>
      <c r="QOG283" s="22"/>
      <c r="QOH283" s="131"/>
      <c r="QOJ283" s="27"/>
      <c r="QOK283" s="19"/>
      <c r="QOM283" s="75"/>
      <c r="QOO283" s="22"/>
      <c r="QOP283" s="131"/>
      <c r="QOR283" s="27"/>
      <c r="QOS283" s="19"/>
      <c r="QOU283" s="75"/>
      <c r="QOW283" s="22"/>
      <c r="QOX283" s="131"/>
      <c r="QOZ283" s="27"/>
      <c r="QPA283" s="19"/>
      <c r="QPC283" s="75"/>
      <c r="QPE283" s="22"/>
      <c r="QPF283" s="131"/>
      <c r="QPH283" s="27"/>
      <c r="QPI283" s="19"/>
      <c r="QPK283" s="75"/>
      <c r="QPM283" s="22"/>
      <c r="QPN283" s="131"/>
      <c r="QPP283" s="27"/>
      <c r="QPQ283" s="19"/>
      <c r="QPS283" s="75"/>
      <c r="QPU283" s="22"/>
      <c r="QPV283" s="131"/>
      <c r="QPX283" s="27"/>
      <c r="QPY283" s="19"/>
      <c r="QQA283" s="75"/>
      <c r="QQC283" s="22"/>
      <c r="QQD283" s="131"/>
      <c r="QQF283" s="27"/>
      <c r="QQG283" s="19"/>
      <c r="QQI283" s="75"/>
      <c r="QQK283" s="22"/>
      <c r="QQL283" s="131"/>
      <c r="QQN283" s="27"/>
      <c r="QQO283" s="19"/>
      <c r="QQQ283" s="75"/>
      <c r="QQS283" s="22"/>
      <c r="QQT283" s="131"/>
      <c r="QQV283" s="27"/>
      <c r="QQW283" s="19"/>
      <c r="QQY283" s="75"/>
      <c r="QRA283" s="22"/>
      <c r="QRB283" s="131"/>
      <c r="QRD283" s="27"/>
      <c r="QRE283" s="19"/>
      <c r="QRG283" s="75"/>
      <c r="QRI283" s="22"/>
      <c r="QRJ283" s="131"/>
      <c r="QRL283" s="27"/>
      <c r="QRM283" s="19"/>
      <c r="QRO283" s="75"/>
      <c r="QRQ283" s="22"/>
      <c r="QRR283" s="131"/>
      <c r="QRT283" s="27"/>
      <c r="QRU283" s="19"/>
      <c r="QRW283" s="75"/>
      <c r="QRY283" s="22"/>
      <c r="QRZ283" s="131"/>
      <c r="QSB283" s="27"/>
      <c r="QSC283" s="19"/>
      <c r="QSE283" s="75"/>
      <c r="QSG283" s="22"/>
      <c r="QSH283" s="131"/>
      <c r="QSJ283" s="27"/>
      <c r="QSK283" s="19"/>
      <c r="QSM283" s="75"/>
      <c r="QSO283" s="22"/>
      <c r="QSP283" s="131"/>
      <c r="QSR283" s="27"/>
      <c r="QSS283" s="19"/>
      <c r="QSU283" s="75"/>
      <c r="QSW283" s="22"/>
      <c r="QSX283" s="131"/>
      <c r="QSZ283" s="27"/>
      <c r="QTA283" s="19"/>
      <c r="QTC283" s="75"/>
      <c r="QTE283" s="22"/>
      <c r="QTF283" s="131"/>
      <c r="QTH283" s="27"/>
      <c r="QTI283" s="19"/>
      <c r="QTK283" s="75"/>
      <c r="QTM283" s="22"/>
      <c r="QTN283" s="131"/>
      <c r="QTP283" s="27"/>
      <c r="QTQ283" s="19"/>
      <c r="QTS283" s="75"/>
      <c r="QTU283" s="22"/>
      <c r="QTV283" s="131"/>
      <c r="QTX283" s="27"/>
      <c r="QTY283" s="19"/>
      <c r="QUA283" s="75"/>
      <c r="QUC283" s="22"/>
      <c r="QUD283" s="131"/>
      <c r="QUF283" s="27"/>
      <c r="QUG283" s="19"/>
      <c r="QUI283" s="75"/>
      <c r="QUK283" s="22"/>
      <c r="QUL283" s="131"/>
      <c r="QUN283" s="27"/>
      <c r="QUO283" s="19"/>
      <c r="QUQ283" s="75"/>
      <c r="QUS283" s="22"/>
      <c r="QUT283" s="131"/>
      <c r="QUV283" s="27"/>
      <c r="QUW283" s="19"/>
      <c r="QUY283" s="75"/>
      <c r="QVA283" s="22"/>
      <c r="QVB283" s="131"/>
      <c r="QVD283" s="27"/>
      <c r="QVE283" s="19"/>
      <c r="QVG283" s="75"/>
      <c r="QVI283" s="22"/>
      <c r="QVJ283" s="131"/>
      <c r="QVL283" s="27"/>
      <c r="QVM283" s="19"/>
      <c r="QVO283" s="75"/>
      <c r="QVQ283" s="22"/>
      <c r="QVR283" s="131"/>
      <c r="QVT283" s="27"/>
      <c r="QVU283" s="19"/>
      <c r="QVW283" s="75"/>
      <c r="QVY283" s="22"/>
      <c r="QVZ283" s="131"/>
      <c r="QWB283" s="27"/>
      <c r="QWC283" s="19"/>
      <c r="QWE283" s="75"/>
      <c r="QWG283" s="22"/>
      <c r="QWH283" s="131"/>
      <c r="QWJ283" s="27"/>
      <c r="QWK283" s="19"/>
      <c r="QWM283" s="75"/>
      <c r="QWO283" s="22"/>
      <c r="QWP283" s="131"/>
      <c r="QWR283" s="27"/>
      <c r="QWS283" s="19"/>
      <c r="QWU283" s="75"/>
      <c r="QWW283" s="22"/>
      <c r="QWX283" s="131"/>
      <c r="QWZ283" s="27"/>
      <c r="QXA283" s="19"/>
      <c r="QXC283" s="75"/>
      <c r="QXE283" s="22"/>
      <c r="QXF283" s="131"/>
      <c r="QXH283" s="27"/>
      <c r="QXI283" s="19"/>
      <c r="QXK283" s="75"/>
      <c r="QXM283" s="22"/>
      <c r="QXN283" s="131"/>
      <c r="QXP283" s="27"/>
      <c r="QXQ283" s="19"/>
      <c r="QXS283" s="75"/>
      <c r="QXU283" s="22"/>
      <c r="QXV283" s="131"/>
      <c r="QXX283" s="27"/>
      <c r="QXY283" s="19"/>
      <c r="QYA283" s="75"/>
      <c r="QYC283" s="22"/>
      <c r="QYD283" s="131"/>
      <c r="QYF283" s="27"/>
      <c r="QYG283" s="19"/>
      <c r="QYI283" s="75"/>
      <c r="QYK283" s="22"/>
      <c r="QYL283" s="131"/>
      <c r="QYN283" s="27"/>
      <c r="QYO283" s="19"/>
      <c r="QYQ283" s="75"/>
      <c r="QYS283" s="22"/>
      <c r="QYT283" s="131"/>
      <c r="QYV283" s="27"/>
      <c r="QYW283" s="19"/>
      <c r="QYY283" s="75"/>
      <c r="QZA283" s="22"/>
      <c r="QZB283" s="131"/>
      <c r="QZD283" s="27"/>
      <c r="QZE283" s="19"/>
      <c r="QZG283" s="75"/>
      <c r="QZI283" s="22"/>
      <c r="QZJ283" s="131"/>
      <c r="QZL283" s="27"/>
      <c r="QZM283" s="19"/>
      <c r="QZO283" s="75"/>
      <c r="QZQ283" s="22"/>
      <c r="QZR283" s="131"/>
      <c r="QZT283" s="27"/>
      <c r="QZU283" s="19"/>
      <c r="QZW283" s="75"/>
      <c r="QZY283" s="22"/>
      <c r="QZZ283" s="131"/>
      <c r="RAB283" s="27"/>
      <c r="RAC283" s="19"/>
      <c r="RAE283" s="75"/>
      <c r="RAG283" s="22"/>
      <c r="RAH283" s="131"/>
      <c r="RAJ283" s="27"/>
      <c r="RAK283" s="19"/>
      <c r="RAM283" s="75"/>
      <c r="RAO283" s="22"/>
      <c r="RAP283" s="131"/>
      <c r="RAR283" s="27"/>
      <c r="RAS283" s="19"/>
      <c r="RAU283" s="75"/>
      <c r="RAW283" s="22"/>
      <c r="RAX283" s="131"/>
      <c r="RAZ283" s="27"/>
      <c r="RBA283" s="19"/>
      <c r="RBC283" s="75"/>
      <c r="RBE283" s="22"/>
      <c r="RBF283" s="131"/>
      <c r="RBH283" s="27"/>
      <c r="RBI283" s="19"/>
      <c r="RBK283" s="75"/>
      <c r="RBM283" s="22"/>
      <c r="RBN283" s="131"/>
      <c r="RBP283" s="27"/>
      <c r="RBQ283" s="19"/>
      <c r="RBS283" s="75"/>
      <c r="RBU283" s="22"/>
      <c r="RBV283" s="131"/>
      <c r="RBX283" s="27"/>
      <c r="RBY283" s="19"/>
      <c r="RCA283" s="75"/>
      <c r="RCC283" s="22"/>
      <c r="RCD283" s="131"/>
      <c r="RCF283" s="27"/>
      <c r="RCG283" s="19"/>
      <c r="RCI283" s="75"/>
      <c r="RCK283" s="22"/>
      <c r="RCL283" s="131"/>
      <c r="RCN283" s="27"/>
      <c r="RCO283" s="19"/>
      <c r="RCQ283" s="75"/>
      <c r="RCS283" s="22"/>
      <c r="RCT283" s="131"/>
      <c r="RCV283" s="27"/>
      <c r="RCW283" s="19"/>
      <c r="RCY283" s="75"/>
      <c r="RDA283" s="22"/>
      <c r="RDB283" s="131"/>
      <c r="RDD283" s="27"/>
      <c r="RDE283" s="19"/>
      <c r="RDG283" s="75"/>
      <c r="RDI283" s="22"/>
      <c r="RDJ283" s="131"/>
      <c r="RDL283" s="27"/>
      <c r="RDM283" s="19"/>
      <c r="RDO283" s="75"/>
      <c r="RDQ283" s="22"/>
      <c r="RDR283" s="131"/>
      <c r="RDT283" s="27"/>
      <c r="RDU283" s="19"/>
      <c r="RDW283" s="75"/>
      <c r="RDY283" s="22"/>
      <c r="RDZ283" s="131"/>
      <c r="REB283" s="27"/>
      <c r="REC283" s="19"/>
      <c r="REE283" s="75"/>
      <c r="REG283" s="22"/>
      <c r="REH283" s="131"/>
      <c r="REJ283" s="27"/>
      <c r="REK283" s="19"/>
      <c r="REM283" s="75"/>
      <c r="REO283" s="22"/>
      <c r="REP283" s="131"/>
      <c r="RER283" s="27"/>
      <c r="RES283" s="19"/>
      <c r="REU283" s="75"/>
      <c r="REW283" s="22"/>
      <c r="REX283" s="131"/>
      <c r="REZ283" s="27"/>
      <c r="RFA283" s="19"/>
      <c r="RFC283" s="75"/>
      <c r="RFE283" s="22"/>
      <c r="RFF283" s="131"/>
      <c r="RFH283" s="27"/>
      <c r="RFI283" s="19"/>
      <c r="RFK283" s="75"/>
      <c r="RFM283" s="22"/>
      <c r="RFN283" s="131"/>
      <c r="RFP283" s="27"/>
      <c r="RFQ283" s="19"/>
      <c r="RFS283" s="75"/>
      <c r="RFU283" s="22"/>
      <c r="RFV283" s="131"/>
      <c r="RFX283" s="27"/>
      <c r="RFY283" s="19"/>
      <c r="RGA283" s="75"/>
      <c r="RGC283" s="22"/>
      <c r="RGD283" s="131"/>
      <c r="RGF283" s="27"/>
      <c r="RGG283" s="19"/>
      <c r="RGI283" s="75"/>
      <c r="RGK283" s="22"/>
      <c r="RGL283" s="131"/>
      <c r="RGN283" s="27"/>
      <c r="RGO283" s="19"/>
      <c r="RGQ283" s="75"/>
      <c r="RGS283" s="22"/>
      <c r="RGT283" s="131"/>
      <c r="RGV283" s="27"/>
      <c r="RGW283" s="19"/>
      <c r="RGY283" s="75"/>
      <c r="RHA283" s="22"/>
      <c r="RHB283" s="131"/>
      <c r="RHD283" s="27"/>
      <c r="RHE283" s="19"/>
      <c r="RHG283" s="75"/>
      <c r="RHI283" s="22"/>
      <c r="RHJ283" s="131"/>
      <c r="RHL283" s="27"/>
      <c r="RHM283" s="19"/>
      <c r="RHO283" s="75"/>
      <c r="RHQ283" s="22"/>
      <c r="RHR283" s="131"/>
      <c r="RHT283" s="27"/>
      <c r="RHU283" s="19"/>
      <c r="RHW283" s="75"/>
      <c r="RHY283" s="22"/>
      <c r="RHZ283" s="131"/>
      <c r="RIB283" s="27"/>
      <c r="RIC283" s="19"/>
      <c r="RIE283" s="75"/>
      <c r="RIG283" s="22"/>
      <c r="RIH283" s="131"/>
      <c r="RIJ283" s="27"/>
      <c r="RIK283" s="19"/>
      <c r="RIM283" s="75"/>
      <c r="RIO283" s="22"/>
      <c r="RIP283" s="131"/>
      <c r="RIR283" s="27"/>
      <c r="RIS283" s="19"/>
      <c r="RIU283" s="75"/>
      <c r="RIW283" s="22"/>
      <c r="RIX283" s="131"/>
      <c r="RIZ283" s="27"/>
      <c r="RJA283" s="19"/>
      <c r="RJC283" s="75"/>
      <c r="RJE283" s="22"/>
      <c r="RJF283" s="131"/>
      <c r="RJH283" s="27"/>
      <c r="RJI283" s="19"/>
      <c r="RJK283" s="75"/>
      <c r="RJM283" s="22"/>
      <c r="RJN283" s="131"/>
      <c r="RJP283" s="27"/>
      <c r="RJQ283" s="19"/>
      <c r="RJS283" s="75"/>
      <c r="RJU283" s="22"/>
      <c r="RJV283" s="131"/>
      <c r="RJX283" s="27"/>
      <c r="RJY283" s="19"/>
      <c r="RKA283" s="75"/>
      <c r="RKC283" s="22"/>
      <c r="RKD283" s="131"/>
      <c r="RKF283" s="27"/>
      <c r="RKG283" s="19"/>
      <c r="RKI283" s="75"/>
      <c r="RKK283" s="22"/>
      <c r="RKL283" s="131"/>
      <c r="RKN283" s="27"/>
      <c r="RKO283" s="19"/>
      <c r="RKQ283" s="75"/>
      <c r="RKS283" s="22"/>
      <c r="RKT283" s="131"/>
      <c r="RKV283" s="27"/>
      <c r="RKW283" s="19"/>
      <c r="RKY283" s="75"/>
      <c r="RLA283" s="22"/>
      <c r="RLB283" s="131"/>
      <c r="RLD283" s="27"/>
      <c r="RLE283" s="19"/>
      <c r="RLG283" s="75"/>
      <c r="RLI283" s="22"/>
      <c r="RLJ283" s="131"/>
      <c r="RLL283" s="27"/>
      <c r="RLM283" s="19"/>
      <c r="RLO283" s="75"/>
      <c r="RLQ283" s="22"/>
      <c r="RLR283" s="131"/>
      <c r="RLT283" s="27"/>
      <c r="RLU283" s="19"/>
      <c r="RLW283" s="75"/>
      <c r="RLY283" s="22"/>
      <c r="RLZ283" s="131"/>
      <c r="RMB283" s="27"/>
      <c r="RMC283" s="19"/>
      <c r="RME283" s="75"/>
      <c r="RMG283" s="22"/>
      <c r="RMH283" s="131"/>
      <c r="RMJ283" s="27"/>
      <c r="RMK283" s="19"/>
      <c r="RMM283" s="75"/>
      <c r="RMO283" s="22"/>
      <c r="RMP283" s="131"/>
      <c r="RMR283" s="27"/>
      <c r="RMS283" s="19"/>
      <c r="RMU283" s="75"/>
      <c r="RMW283" s="22"/>
      <c r="RMX283" s="131"/>
      <c r="RMZ283" s="27"/>
      <c r="RNA283" s="19"/>
      <c r="RNC283" s="75"/>
      <c r="RNE283" s="22"/>
      <c r="RNF283" s="131"/>
      <c r="RNH283" s="27"/>
      <c r="RNI283" s="19"/>
      <c r="RNK283" s="75"/>
      <c r="RNM283" s="22"/>
      <c r="RNN283" s="131"/>
      <c r="RNP283" s="27"/>
      <c r="RNQ283" s="19"/>
      <c r="RNS283" s="75"/>
      <c r="RNU283" s="22"/>
      <c r="RNV283" s="131"/>
      <c r="RNX283" s="27"/>
      <c r="RNY283" s="19"/>
      <c r="ROA283" s="75"/>
      <c r="ROC283" s="22"/>
      <c r="ROD283" s="131"/>
      <c r="ROF283" s="27"/>
      <c r="ROG283" s="19"/>
      <c r="ROI283" s="75"/>
      <c r="ROK283" s="22"/>
      <c r="ROL283" s="131"/>
      <c r="RON283" s="27"/>
      <c r="ROO283" s="19"/>
      <c r="ROQ283" s="75"/>
      <c r="ROS283" s="22"/>
      <c r="ROT283" s="131"/>
      <c r="ROV283" s="27"/>
      <c r="ROW283" s="19"/>
      <c r="ROY283" s="75"/>
      <c r="RPA283" s="22"/>
      <c r="RPB283" s="131"/>
      <c r="RPD283" s="27"/>
      <c r="RPE283" s="19"/>
      <c r="RPG283" s="75"/>
      <c r="RPI283" s="22"/>
      <c r="RPJ283" s="131"/>
      <c r="RPL283" s="27"/>
      <c r="RPM283" s="19"/>
      <c r="RPO283" s="75"/>
      <c r="RPQ283" s="22"/>
      <c r="RPR283" s="131"/>
      <c r="RPT283" s="27"/>
      <c r="RPU283" s="19"/>
      <c r="RPW283" s="75"/>
      <c r="RPY283" s="22"/>
      <c r="RPZ283" s="131"/>
      <c r="RQB283" s="27"/>
      <c r="RQC283" s="19"/>
      <c r="RQE283" s="75"/>
      <c r="RQG283" s="22"/>
      <c r="RQH283" s="131"/>
      <c r="RQJ283" s="27"/>
      <c r="RQK283" s="19"/>
      <c r="RQM283" s="75"/>
      <c r="RQO283" s="22"/>
      <c r="RQP283" s="131"/>
      <c r="RQR283" s="27"/>
      <c r="RQS283" s="19"/>
      <c r="RQU283" s="75"/>
      <c r="RQW283" s="22"/>
      <c r="RQX283" s="131"/>
      <c r="RQZ283" s="27"/>
      <c r="RRA283" s="19"/>
      <c r="RRC283" s="75"/>
      <c r="RRE283" s="22"/>
      <c r="RRF283" s="131"/>
      <c r="RRH283" s="27"/>
      <c r="RRI283" s="19"/>
      <c r="RRK283" s="75"/>
      <c r="RRM283" s="22"/>
      <c r="RRN283" s="131"/>
      <c r="RRP283" s="27"/>
      <c r="RRQ283" s="19"/>
      <c r="RRS283" s="75"/>
      <c r="RRU283" s="22"/>
      <c r="RRV283" s="131"/>
      <c r="RRX283" s="27"/>
      <c r="RRY283" s="19"/>
      <c r="RSA283" s="75"/>
      <c r="RSC283" s="22"/>
      <c r="RSD283" s="131"/>
      <c r="RSF283" s="27"/>
      <c r="RSG283" s="19"/>
      <c r="RSI283" s="75"/>
      <c r="RSK283" s="22"/>
      <c r="RSL283" s="131"/>
      <c r="RSN283" s="27"/>
      <c r="RSO283" s="19"/>
      <c r="RSQ283" s="75"/>
      <c r="RSS283" s="22"/>
      <c r="RST283" s="131"/>
      <c r="RSV283" s="27"/>
      <c r="RSW283" s="19"/>
      <c r="RSY283" s="75"/>
      <c r="RTA283" s="22"/>
      <c r="RTB283" s="131"/>
      <c r="RTD283" s="27"/>
      <c r="RTE283" s="19"/>
      <c r="RTG283" s="75"/>
      <c r="RTI283" s="22"/>
      <c r="RTJ283" s="131"/>
      <c r="RTL283" s="27"/>
      <c r="RTM283" s="19"/>
      <c r="RTO283" s="75"/>
      <c r="RTQ283" s="22"/>
      <c r="RTR283" s="131"/>
      <c r="RTT283" s="27"/>
      <c r="RTU283" s="19"/>
      <c r="RTW283" s="75"/>
      <c r="RTY283" s="22"/>
      <c r="RTZ283" s="131"/>
      <c r="RUB283" s="27"/>
      <c r="RUC283" s="19"/>
      <c r="RUE283" s="75"/>
      <c r="RUG283" s="22"/>
      <c r="RUH283" s="131"/>
      <c r="RUJ283" s="27"/>
      <c r="RUK283" s="19"/>
      <c r="RUM283" s="75"/>
      <c r="RUO283" s="22"/>
      <c r="RUP283" s="131"/>
      <c r="RUR283" s="27"/>
      <c r="RUS283" s="19"/>
      <c r="RUU283" s="75"/>
      <c r="RUW283" s="22"/>
      <c r="RUX283" s="131"/>
      <c r="RUZ283" s="27"/>
      <c r="RVA283" s="19"/>
      <c r="RVC283" s="75"/>
      <c r="RVE283" s="22"/>
      <c r="RVF283" s="131"/>
      <c r="RVH283" s="27"/>
      <c r="RVI283" s="19"/>
      <c r="RVK283" s="75"/>
      <c r="RVM283" s="22"/>
      <c r="RVN283" s="131"/>
      <c r="RVP283" s="27"/>
      <c r="RVQ283" s="19"/>
      <c r="RVS283" s="75"/>
      <c r="RVU283" s="22"/>
      <c r="RVV283" s="131"/>
      <c r="RVX283" s="27"/>
      <c r="RVY283" s="19"/>
      <c r="RWA283" s="75"/>
      <c r="RWC283" s="22"/>
      <c r="RWD283" s="131"/>
      <c r="RWF283" s="27"/>
      <c r="RWG283" s="19"/>
      <c r="RWI283" s="75"/>
      <c r="RWK283" s="22"/>
      <c r="RWL283" s="131"/>
      <c r="RWN283" s="27"/>
      <c r="RWO283" s="19"/>
      <c r="RWQ283" s="75"/>
      <c r="RWS283" s="22"/>
      <c r="RWT283" s="131"/>
      <c r="RWV283" s="27"/>
      <c r="RWW283" s="19"/>
      <c r="RWY283" s="75"/>
      <c r="RXA283" s="22"/>
      <c r="RXB283" s="131"/>
      <c r="RXD283" s="27"/>
      <c r="RXE283" s="19"/>
      <c r="RXG283" s="75"/>
      <c r="RXI283" s="22"/>
      <c r="RXJ283" s="131"/>
      <c r="RXL283" s="27"/>
      <c r="RXM283" s="19"/>
      <c r="RXO283" s="75"/>
      <c r="RXQ283" s="22"/>
      <c r="RXR283" s="131"/>
      <c r="RXT283" s="27"/>
      <c r="RXU283" s="19"/>
      <c r="RXW283" s="75"/>
      <c r="RXY283" s="22"/>
      <c r="RXZ283" s="131"/>
      <c r="RYB283" s="27"/>
      <c r="RYC283" s="19"/>
      <c r="RYE283" s="75"/>
      <c r="RYG283" s="22"/>
      <c r="RYH283" s="131"/>
      <c r="RYJ283" s="27"/>
      <c r="RYK283" s="19"/>
      <c r="RYM283" s="75"/>
      <c r="RYO283" s="22"/>
      <c r="RYP283" s="131"/>
      <c r="RYR283" s="27"/>
      <c r="RYS283" s="19"/>
      <c r="RYU283" s="75"/>
      <c r="RYW283" s="22"/>
      <c r="RYX283" s="131"/>
      <c r="RYZ283" s="27"/>
      <c r="RZA283" s="19"/>
      <c r="RZC283" s="75"/>
      <c r="RZE283" s="22"/>
      <c r="RZF283" s="131"/>
      <c r="RZH283" s="27"/>
      <c r="RZI283" s="19"/>
      <c r="RZK283" s="75"/>
      <c r="RZM283" s="22"/>
      <c r="RZN283" s="131"/>
      <c r="RZP283" s="27"/>
      <c r="RZQ283" s="19"/>
      <c r="RZS283" s="75"/>
      <c r="RZU283" s="22"/>
      <c r="RZV283" s="131"/>
      <c r="RZX283" s="27"/>
      <c r="RZY283" s="19"/>
      <c r="SAA283" s="75"/>
      <c r="SAC283" s="22"/>
      <c r="SAD283" s="131"/>
      <c r="SAF283" s="27"/>
      <c r="SAG283" s="19"/>
      <c r="SAI283" s="75"/>
      <c r="SAK283" s="22"/>
      <c r="SAL283" s="131"/>
      <c r="SAN283" s="27"/>
      <c r="SAO283" s="19"/>
      <c r="SAQ283" s="75"/>
      <c r="SAS283" s="22"/>
      <c r="SAT283" s="131"/>
      <c r="SAV283" s="27"/>
      <c r="SAW283" s="19"/>
      <c r="SAY283" s="75"/>
      <c r="SBA283" s="22"/>
      <c r="SBB283" s="131"/>
      <c r="SBD283" s="27"/>
      <c r="SBE283" s="19"/>
      <c r="SBG283" s="75"/>
      <c r="SBI283" s="22"/>
      <c r="SBJ283" s="131"/>
      <c r="SBL283" s="27"/>
      <c r="SBM283" s="19"/>
      <c r="SBO283" s="75"/>
      <c r="SBQ283" s="22"/>
      <c r="SBR283" s="131"/>
      <c r="SBT283" s="27"/>
      <c r="SBU283" s="19"/>
      <c r="SBW283" s="75"/>
      <c r="SBY283" s="22"/>
      <c r="SBZ283" s="131"/>
      <c r="SCB283" s="27"/>
      <c r="SCC283" s="19"/>
      <c r="SCE283" s="75"/>
      <c r="SCG283" s="22"/>
      <c r="SCH283" s="131"/>
      <c r="SCJ283" s="27"/>
      <c r="SCK283" s="19"/>
      <c r="SCM283" s="75"/>
      <c r="SCO283" s="22"/>
      <c r="SCP283" s="131"/>
      <c r="SCR283" s="27"/>
      <c r="SCS283" s="19"/>
      <c r="SCU283" s="75"/>
      <c r="SCW283" s="22"/>
      <c r="SCX283" s="131"/>
      <c r="SCZ283" s="27"/>
      <c r="SDA283" s="19"/>
      <c r="SDC283" s="75"/>
      <c r="SDE283" s="22"/>
      <c r="SDF283" s="131"/>
      <c r="SDH283" s="27"/>
      <c r="SDI283" s="19"/>
      <c r="SDK283" s="75"/>
      <c r="SDM283" s="22"/>
      <c r="SDN283" s="131"/>
      <c r="SDP283" s="27"/>
      <c r="SDQ283" s="19"/>
      <c r="SDS283" s="75"/>
      <c r="SDU283" s="22"/>
      <c r="SDV283" s="131"/>
      <c r="SDX283" s="27"/>
      <c r="SDY283" s="19"/>
      <c r="SEA283" s="75"/>
      <c r="SEC283" s="22"/>
      <c r="SED283" s="131"/>
      <c r="SEF283" s="27"/>
      <c r="SEG283" s="19"/>
      <c r="SEI283" s="75"/>
      <c r="SEK283" s="22"/>
      <c r="SEL283" s="131"/>
      <c r="SEN283" s="27"/>
      <c r="SEO283" s="19"/>
      <c r="SEQ283" s="75"/>
      <c r="SES283" s="22"/>
      <c r="SET283" s="131"/>
      <c r="SEV283" s="27"/>
      <c r="SEW283" s="19"/>
      <c r="SEY283" s="75"/>
      <c r="SFA283" s="22"/>
      <c r="SFB283" s="131"/>
      <c r="SFD283" s="27"/>
      <c r="SFE283" s="19"/>
      <c r="SFG283" s="75"/>
      <c r="SFI283" s="22"/>
      <c r="SFJ283" s="131"/>
      <c r="SFL283" s="27"/>
      <c r="SFM283" s="19"/>
      <c r="SFO283" s="75"/>
      <c r="SFQ283" s="22"/>
      <c r="SFR283" s="131"/>
      <c r="SFT283" s="27"/>
      <c r="SFU283" s="19"/>
      <c r="SFW283" s="75"/>
      <c r="SFY283" s="22"/>
      <c r="SFZ283" s="131"/>
      <c r="SGB283" s="27"/>
      <c r="SGC283" s="19"/>
      <c r="SGE283" s="75"/>
      <c r="SGG283" s="22"/>
      <c r="SGH283" s="131"/>
      <c r="SGJ283" s="27"/>
      <c r="SGK283" s="19"/>
      <c r="SGM283" s="75"/>
      <c r="SGO283" s="22"/>
      <c r="SGP283" s="131"/>
      <c r="SGR283" s="27"/>
      <c r="SGS283" s="19"/>
      <c r="SGU283" s="75"/>
      <c r="SGW283" s="22"/>
      <c r="SGX283" s="131"/>
      <c r="SGZ283" s="27"/>
      <c r="SHA283" s="19"/>
      <c r="SHC283" s="75"/>
      <c r="SHE283" s="22"/>
      <c r="SHF283" s="131"/>
      <c r="SHH283" s="27"/>
      <c r="SHI283" s="19"/>
      <c r="SHK283" s="75"/>
      <c r="SHM283" s="22"/>
      <c r="SHN283" s="131"/>
      <c r="SHP283" s="27"/>
      <c r="SHQ283" s="19"/>
      <c r="SHS283" s="75"/>
      <c r="SHU283" s="22"/>
      <c r="SHV283" s="131"/>
      <c r="SHX283" s="27"/>
      <c r="SHY283" s="19"/>
      <c r="SIA283" s="75"/>
      <c r="SIC283" s="22"/>
      <c r="SID283" s="131"/>
      <c r="SIF283" s="27"/>
      <c r="SIG283" s="19"/>
      <c r="SII283" s="75"/>
      <c r="SIK283" s="22"/>
      <c r="SIL283" s="131"/>
      <c r="SIN283" s="27"/>
      <c r="SIO283" s="19"/>
      <c r="SIQ283" s="75"/>
      <c r="SIS283" s="22"/>
      <c r="SIT283" s="131"/>
      <c r="SIV283" s="27"/>
      <c r="SIW283" s="19"/>
      <c r="SIY283" s="75"/>
      <c r="SJA283" s="22"/>
      <c r="SJB283" s="131"/>
      <c r="SJD283" s="27"/>
      <c r="SJE283" s="19"/>
      <c r="SJG283" s="75"/>
      <c r="SJI283" s="22"/>
      <c r="SJJ283" s="131"/>
      <c r="SJL283" s="27"/>
      <c r="SJM283" s="19"/>
      <c r="SJO283" s="75"/>
      <c r="SJQ283" s="22"/>
      <c r="SJR283" s="131"/>
      <c r="SJT283" s="27"/>
      <c r="SJU283" s="19"/>
      <c r="SJW283" s="75"/>
      <c r="SJY283" s="22"/>
      <c r="SJZ283" s="131"/>
      <c r="SKB283" s="27"/>
      <c r="SKC283" s="19"/>
      <c r="SKE283" s="75"/>
      <c r="SKG283" s="22"/>
      <c r="SKH283" s="131"/>
      <c r="SKJ283" s="27"/>
      <c r="SKK283" s="19"/>
      <c r="SKM283" s="75"/>
      <c r="SKO283" s="22"/>
      <c r="SKP283" s="131"/>
      <c r="SKR283" s="27"/>
      <c r="SKS283" s="19"/>
      <c r="SKU283" s="75"/>
      <c r="SKW283" s="22"/>
      <c r="SKX283" s="131"/>
      <c r="SKZ283" s="27"/>
      <c r="SLA283" s="19"/>
      <c r="SLC283" s="75"/>
      <c r="SLE283" s="22"/>
      <c r="SLF283" s="131"/>
      <c r="SLH283" s="27"/>
      <c r="SLI283" s="19"/>
      <c r="SLK283" s="75"/>
      <c r="SLM283" s="22"/>
      <c r="SLN283" s="131"/>
      <c r="SLP283" s="27"/>
      <c r="SLQ283" s="19"/>
      <c r="SLS283" s="75"/>
      <c r="SLU283" s="22"/>
      <c r="SLV283" s="131"/>
      <c r="SLX283" s="27"/>
      <c r="SLY283" s="19"/>
      <c r="SMA283" s="75"/>
      <c r="SMC283" s="22"/>
      <c r="SMD283" s="131"/>
      <c r="SMF283" s="27"/>
      <c r="SMG283" s="19"/>
      <c r="SMI283" s="75"/>
      <c r="SMK283" s="22"/>
      <c r="SML283" s="131"/>
      <c r="SMN283" s="27"/>
      <c r="SMO283" s="19"/>
      <c r="SMQ283" s="75"/>
      <c r="SMS283" s="22"/>
      <c r="SMT283" s="131"/>
      <c r="SMV283" s="27"/>
      <c r="SMW283" s="19"/>
      <c r="SMY283" s="75"/>
      <c r="SNA283" s="22"/>
      <c r="SNB283" s="131"/>
      <c r="SND283" s="27"/>
      <c r="SNE283" s="19"/>
      <c r="SNG283" s="75"/>
      <c r="SNI283" s="22"/>
      <c r="SNJ283" s="131"/>
      <c r="SNL283" s="27"/>
      <c r="SNM283" s="19"/>
      <c r="SNO283" s="75"/>
      <c r="SNQ283" s="22"/>
      <c r="SNR283" s="131"/>
      <c r="SNT283" s="27"/>
      <c r="SNU283" s="19"/>
      <c r="SNW283" s="75"/>
      <c r="SNY283" s="22"/>
      <c r="SNZ283" s="131"/>
      <c r="SOB283" s="27"/>
      <c r="SOC283" s="19"/>
      <c r="SOE283" s="75"/>
      <c r="SOG283" s="22"/>
      <c r="SOH283" s="131"/>
      <c r="SOJ283" s="27"/>
      <c r="SOK283" s="19"/>
      <c r="SOM283" s="75"/>
      <c r="SOO283" s="22"/>
      <c r="SOP283" s="131"/>
      <c r="SOR283" s="27"/>
      <c r="SOS283" s="19"/>
      <c r="SOU283" s="75"/>
      <c r="SOW283" s="22"/>
      <c r="SOX283" s="131"/>
      <c r="SOZ283" s="27"/>
      <c r="SPA283" s="19"/>
      <c r="SPC283" s="75"/>
      <c r="SPE283" s="22"/>
      <c r="SPF283" s="131"/>
      <c r="SPH283" s="27"/>
      <c r="SPI283" s="19"/>
      <c r="SPK283" s="75"/>
      <c r="SPM283" s="22"/>
      <c r="SPN283" s="131"/>
      <c r="SPP283" s="27"/>
      <c r="SPQ283" s="19"/>
      <c r="SPS283" s="75"/>
      <c r="SPU283" s="22"/>
      <c r="SPV283" s="131"/>
      <c r="SPX283" s="27"/>
      <c r="SPY283" s="19"/>
      <c r="SQA283" s="75"/>
      <c r="SQC283" s="22"/>
      <c r="SQD283" s="131"/>
      <c r="SQF283" s="27"/>
      <c r="SQG283" s="19"/>
      <c r="SQI283" s="75"/>
      <c r="SQK283" s="22"/>
      <c r="SQL283" s="131"/>
      <c r="SQN283" s="27"/>
      <c r="SQO283" s="19"/>
      <c r="SQQ283" s="75"/>
      <c r="SQS283" s="22"/>
      <c r="SQT283" s="131"/>
      <c r="SQV283" s="27"/>
      <c r="SQW283" s="19"/>
      <c r="SQY283" s="75"/>
      <c r="SRA283" s="22"/>
      <c r="SRB283" s="131"/>
      <c r="SRD283" s="27"/>
      <c r="SRE283" s="19"/>
      <c r="SRG283" s="75"/>
      <c r="SRI283" s="22"/>
      <c r="SRJ283" s="131"/>
      <c r="SRL283" s="27"/>
      <c r="SRM283" s="19"/>
      <c r="SRO283" s="75"/>
      <c r="SRQ283" s="22"/>
      <c r="SRR283" s="131"/>
      <c r="SRT283" s="27"/>
      <c r="SRU283" s="19"/>
      <c r="SRW283" s="75"/>
      <c r="SRY283" s="22"/>
      <c r="SRZ283" s="131"/>
      <c r="SSB283" s="27"/>
      <c r="SSC283" s="19"/>
      <c r="SSE283" s="75"/>
      <c r="SSG283" s="22"/>
      <c r="SSH283" s="131"/>
      <c r="SSJ283" s="27"/>
      <c r="SSK283" s="19"/>
      <c r="SSM283" s="75"/>
      <c r="SSO283" s="22"/>
      <c r="SSP283" s="131"/>
      <c r="SSR283" s="27"/>
      <c r="SSS283" s="19"/>
      <c r="SSU283" s="75"/>
      <c r="SSW283" s="22"/>
      <c r="SSX283" s="131"/>
      <c r="SSZ283" s="27"/>
      <c r="STA283" s="19"/>
      <c r="STC283" s="75"/>
      <c r="STE283" s="22"/>
      <c r="STF283" s="131"/>
      <c r="STH283" s="27"/>
      <c r="STI283" s="19"/>
      <c r="STK283" s="75"/>
      <c r="STM283" s="22"/>
      <c r="STN283" s="131"/>
      <c r="STP283" s="27"/>
      <c r="STQ283" s="19"/>
      <c r="STS283" s="75"/>
      <c r="STU283" s="22"/>
      <c r="STV283" s="131"/>
      <c r="STX283" s="27"/>
      <c r="STY283" s="19"/>
      <c r="SUA283" s="75"/>
      <c r="SUC283" s="22"/>
      <c r="SUD283" s="131"/>
      <c r="SUF283" s="27"/>
      <c r="SUG283" s="19"/>
      <c r="SUI283" s="75"/>
      <c r="SUK283" s="22"/>
      <c r="SUL283" s="131"/>
      <c r="SUN283" s="27"/>
      <c r="SUO283" s="19"/>
      <c r="SUQ283" s="75"/>
      <c r="SUS283" s="22"/>
      <c r="SUT283" s="131"/>
      <c r="SUV283" s="27"/>
      <c r="SUW283" s="19"/>
      <c r="SUY283" s="75"/>
      <c r="SVA283" s="22"/>
      <c r="SVB283" s="131"/>
      <c r="SVD283" s="27"/>
      <c r="SVE283" s="19"/>
      <c r="SVG283" s="75"/>
      <c r="SVI283" s="22"/>
      <c r="SVJ283" s="131"/>
      <c r="SVL283" s="27"/>
      <c r="SVM283" s="19"/>
      <c r="SVO283" s="75"/>
      <c r="SVQ283" s="22"/>
      <c r="SVR283" s="131"/>
      <c r="SVT283" s="27"/>
      <c r="SVU283" s="19"/>
      <c r="SVW283" s="75"/>
      <c r="SVY283" s="22"/>
      <c r="SVZ283" s="131"/>
      <c r="SWB283" s="27"/>
      <c r="SWC283" s="19"/>
      <c r="SWE283" s="75"/>
      <c r="SWG283" s="22"/>
      <c r="SWH283" s="131"/>
      <c r="SWJ283" s="27"/>
      <c r="SWK283" s="19"/>
      <c r="SWM283" s="75"/>
      <c r="SWO283" s="22"/>
      <c r="SWP283" s="131"/>
      <c r="SWR283" s="27"/>
      <c r="SWS283" s="19"/>
      <c r="SWU283" s="75"/>
      <c r="SWW283" s="22"/>
      <c r="SWX283" s="131"/>
      <c r="SWZ283" s="27"/>
      <c r="SXA283" s="19"/>
      <c r="SXC283" s="75"/>
      <c r="SXE283" s="22"/>
      <c r="SXF283" s="131"/>
      <c r="SXH283" s="27"/>
      <c r="SXI283" s="19"/>
      <c r="SXK283" s="75"/>
      <c r="SXM283" s="22"/>
      <c r="SXN283" s="131"/>
      <c r="SXP283" s="27"/>
      <c r="SXQ283" s="19"/>
      <c r="SXS283" s="75"/>
      <c r="SXU283" s="22"/>
      <c r="SXV283" s="131"/>
      <c r="SXX283" s="27"/>
      <c r="SXY283" s="19"/>
      <c r="SYA283" s="75"/>
      <c r="SYC283" s="22"/>
      <c r="SYD283" s="131"/>
      <c r="SYF283" s="27"/>
      <c r="SYG283" s="19"/>
      <c r="SYI283" s="75"/>
      <c r="SYK283" s="22"/>
      <c r="SYL283" s="131"/>
      <c r="SYN283" s="27"/>
      <c r="SYO283" s="19"/>
      <c r="SYQ283" s="75"/>
      <c r="SYS283" s="22"/>
      <c r="SYT283" s="131"/>
      <c r="SYV283" s="27"/>
      <c r="SYW283" s="19"/>
      <c r="SYY283" s="75"/>
      <c r="SZA283" s="22"/>
      <c r="SZB283" s="131"/>
      <c r="SZD283" s="27"/>
      <c r="SZE283" s="19"/>
      <c r="SZG283" s="75"/>
      <c r="SZI283" s="22"/>
      <c r="SZJ283" s="131"/>
      <c r="SZL283" s="27"/>
      <c r="SZM283" s="19"/>
      <c r="SZO283" s="75"/>
      <c r="SZQ283" s="22"/>
      <c r="SZR283" s="131"/>
      <c r="SZT283" s="27"/>
      <c r="SZU283" s="19"/>
      <c r="SZW283" s="75"/>
      <c r="SZY283" s="22"/>
      <c r="SZZ283" s="131"/>
      <c r="TAB283" s="27"/>
      <c r="TAC283" s="19"/>
      <c r="TAE283" s="75"/>
      <c r="TAG283" s="22"/>
      <c r="TAH283" s="131"/>
      <c r="TAJ283" s="27"/>
      <c r="TAK283" s="19"/>
      <c r="TAM283" s="75"/>
      <c r="TAO283" s="22"/>
      <c r="TAP283" s="131"/>
      <c r="TAR283" s="27"/>
      <c r="TAS283" s="19"/>
      <c r="TAU283" s="75"/>
      <c r="TAW283" s="22"/>
      <c r="TAX283" s="131"/>
      <c r="TAZ283" s="27"/>
      <c r="TBA283" s="19"/>
      <c r="TBC283" s="75"/>
      <c r="TBE283" s="22"/>
      <c r="TBF283" s="131"/>
      <c r="TBH283" s="27"/>
      <c r="TBI283" s="19"/>
      <c r="TBK283" s="75"/>
      <c r="TBM283" s="22"/>
      <c r="TBN283" s="131"/>
      <c r="TBP283" s="27"/>
      <c r="TBQ283" s="19"/>
      <c r="TBS283" s="75"/>
      <c r="TBU283" s="22"/>
      <c r="TBV283" s="131"/>
      <c r="TBX283" s="27"/>
      <c r="TBY283" s="19"/>
      <c r="TCA283" s="75"/>
      <c r="TCC283" s="22"/>
      <c r="TCD283" s="131"/>
      <c r="TCF283" s="27"/>
      <c r="TCG283" s="19"/>
      <c r="TCI283" s="75"/>
      <c r="TCK283" s="22"/>
      <c r="TCL283" s="131"/>
      <c r="TCN283" s="27"/>
      <c r="TCO283" s="19"/>
      <c r="TCQ283" s="75"/>
      <c r="TCS283" s="22"/>
      <c r="TCT283" s="131"/>
      <c r="TCV283" s="27"/>
      <c r="TCW283" s="19"/>
      <c r="TCY283" s="75"/>
      <c r="TDA283" s="22"/>
      <c r="TDB283" s="131"/>
      <c r="TDD283" s="27"/>
      <c r="TDE283" s="19"/>
      <c r="TDG283" s="75"/>
      <c r="TDI283" s="22"/>
      <c r="TDJ283" s="131"/>
      <c r="TDL283" s="27"/>
      <c r="TDM283" s="19"/>
      <c r="TDO283" s="75"/>
      <c r="TDQ283" s="22"/>
      <c r="TDR283" s="131"/>
      <c r="TDT283" s="27"/>
      <c r="TDU283" s="19"/>
      <c r="TDW283" s="75"/>
      <c r="TDY283" s="22"/>
      <c r="TDZ283" s="131"/>
      <c r="TEB283" s="27"/>
      <c r="TEC283" s="19"/>
      <c r="TEE283" s="75"/>
      <c r="TEG283" s="22"/>
      <c r="TEH283" s="131"/>
      <c r="TEJ283" s="27"/>
      <c r="TEK283" s="19"/>
      <c r="TEM283" s="75"/>
      <c r="TEO283" s="22"/>
      <c r="TEP283" s="131"/>
      <c r="TER283" s="27"/>
      <c r="TES283" s="19"/>
      <c r="TEU283" s="75"/>
      <c r="TEW283" s="22"/>
      <c r="TEX283" s="131"/>
      <c r="TEZ283" s="27"/>
      <c r="TFA283" s="19"/>
      <c r="TFC283" s="75"/>
      <c r="TFE283" s="22"/>
      <c r="TFF283" s="131"/>
      <c r="TFH283" s="27"/>
      <c r="TFI283" s="19"/>
      <c r="TFK283" s="75"/>
      <c r="TFM283" s="22"/>
      <c r="TFN283" s="131"/>
      <c r="TFP283" s="27"/>
      <c r="TFQ283" s="19"/>
      <c r="TFS283" s="75"/>
      <c r="TFU283" s="22"/>
      <c r="TFV283" s="131"/>
      <c r="TFX283" s="27"/>
      <c r="TFY283" s="19"/>
      <c r="TGA283" s="75"/>
      <c r="TGC283" s="22"/>
      <c r="TGD283" s="131"/>
      <c r="TGF283" s="27"/>
      <c r="TGG283" s="19"/>
      <c r="TGI283" s="75"/>
      <c r="TGK283" s="22"/>
      <c r="TGL283" s="131"/>
      <c r="TGN283" s="27"/>
      <c r="TGO283" s="19"/>
      <c r="TGQ283" s="75"/>
      <c r="TGS283" s="22"/>
      <c r="TGT283" s="131"/>
      <c r="TGV283" s="27"/>
      <c r="TGW283" s="19"/>
      <c r="TGY283" s="75"/>
      <c r="THA283" s="22"/>
      <c r="THB283" s="131"/>
      <c r="THD283" s="27"/>
      <c r="THE283" s="19"/>
      <c r="THG283" s="75"/>
      <c r="THI283" s="22"/>
      <c r="THJ283" s="131"/>
      <c r="THL283" s="27"/>
      <c r="THM283" s="19"/>
      <c r="THO283" s="75"/>
      <c r="THQ283" s="22"/>
      <c r="THR283" s="131"/>
      <c r="THT283" s="27"/>
      <c r="THU283" s="19"/>
      <c r="THW283" s="75"/>
      <c r="THY283" s="22"/>
      <c r="THZ283" s="131"/>
      <c r="TIB283" s="27"/>
      <c r="TIC283" s="19"/>
      <c r="TIE283" s="75"/>
      <c r="TIG283" s="22"/>
      <c r="TIH283" s="131"/>
      <c r="TIJ283" s="27"/>
      <c r="TIK283" s="19"/>
      <c r="TIM283" s="75"/>
      <c r="TIO283" s="22"/>
      <c r="TIP283" s="131"/>
      <c r="TIR283" s="27"/>
      <c r="TIS283" s="19"/>
      <c r="TIU283" s="75"/>
      <c r="TIW283" s="22"/>
      <c r="TIX283" s="131"/>
      <c r="TIZ283" s="27"/>
      <c r="TJA283" s="19"/>
      <c r="TJC283" s="75"/>
      <c r="TJE283" s="22"/>
      <c r="TJF283" s="131"/>
      <c r="TJH283" s="27"/>
      <c r="TJI283" s="19"/>
      <c r="TJK283" s="75"/>
      <c r="TJM283" s="22"/>
      <c r="TJN283" s="131"/>
      <c r="TJP283" s="27"/>
      <c r="TJQ283" s="19"/>
      <c r="TJS283" s="75"/>
      <c r="TJU283" s="22"/>
      <c r="TJV283" s="131"/>
      <c r="TJX283" s="27"/>
      <c r="TJY283" s="19"/>
      <c r="TKA283" s="75"/>
      <c r="TKC283" s="22"/>
      <c r="TKD283" s="131"/>
      <c r="TKF283" s="27"/>
      <c r="TKG283" s="19"/>
      <c r="TKI283" s="75"/>
      <c r="TKK283" s="22"/>
      <c r="TKL283" s="131"/>
      <c r="TKN283" s="27"/>
      <c r="TKO283" s="19"/>
      <c r="TKQ283" s="75"/>
      <c r="TKS283" s="22"/>
      <c r="TKT283" s="131"/>
      <c r="TKV283" s="27"/>
      <c r="TKW283" s="19"/>
      <c r="TKY283" s="75"/>
      <c r="TLA283" s="22"/>
      <c r="TLB283" s="131"/>
      <c r="TLD283" s="27"/>
      <c r="TLE283" s="19"/>
      <c r="TLG283" s="75"/>
      <c r="TLI283" s="22"/>
      <c r="TLJ283" s="131"/>
      <c r="TLL283" s="27"/>
      <c r="TLM283" s="19"/>
      <c r="TLO283" s="75"/>
      <c r="TLQ283" s="22"/>
      <c r="TLR283" s="131"/>
      <c r="TLT283" s="27"/>
      <c r="TLU283" s="19"/>
      <c r="TLW283" s="75"/>
      <c r="TLY283" s="22"/>
      <c r="TLZ283" s="131"/>
      <c r="TMB283" s="27"/>
      <c r="TMC283" s="19"/>
      <c r="TME283" s="75"/>
      <c r="TMG283" s="22"/>
      <c r="TMH283" s="131"/>
      <c r="TMJ283" s="27"/>
      <c r="TMK283" s="19"/>
      <c r="TMM283" s="75"/>
      <c r="TMO283" s="22"/>
      <c r="TMP283" s="131"/>
      <c r="TMR283" s="27"/>
      <c r="TMS283" s="19"/>
      <c r="TMU283" s="75"/>
      <c r="TMW283" s="22"/>
      <c r="TMX283" s="131"/>
      <c r="TMZ283" s="27"/>
      <c r="TNA283" s="19"/>
      <c r="TNC283" s="75"/>
      <c r="TNE283" s="22"/>
      <c r="TNF283" s="131"/>
      <c r="TNH283" s="27"/>
      <c r="TNI283" s="19"/>
      <c r="TNK283" s="75"/>
      <c r="TNM283" s="22"/>
      <c r="TNN283" s="131"/>
      <c r="TNP283" s="27"/>
      <c r="TNQ283" s="19"/>
      <c r="TNS283" s="75"/>
      <c r="TNU283" s="22"/>
      <c r="TNV283" s="131"/>
      <c r="TNX283" s="27"/>
      <c r="TNY283" s="19"/>
      <c r="TOA283" s="75"/>
      <c r="TOC283" s="22"/>
      <c r="TOD283" s="131"/>
      <c r="TOF283" s="27"/>
      <c r="TOG283" s="19"/>
      <c r="TOI283" s="75"/>
      <c r="TOK283" s="22"/>
      <c r="TOL283" s="131"/>
      <c r="TON283" s="27"/>
      <c r="TOO283" s="19"/>
      <c r="TOQ283" s="75"/>
      <c r="TOS283" s="22"/>
      <c r="TOT283" s="131"/>
      <c r="TOV283" s="27"/>
      <c r="TOW283" s="19"/>
      <c r="TOY283" s="75"/>
      <c r="TPA283" s="22"/>
      <c r="TPB283" s="131"/>
      <c r="TPD283" s="27"/>
      <c r="TPE283" s="19"/>
      <c r="TPG283" s="75"/>
      <c r="TPI283" s="22"/>
      <c r="TPJ283" s="131"/>
      <c r="TPL283" s="27"/>
      <c r="TPM283" s="19"/>
      <c r="TPO283" s="75"/>
      <c r="TPQ283" s="22"/>
      <c r="TPR283" s="131"/>
      <c r="TPT283" s="27"/>
      <c r="TPU283" s="19"/>
      <c r="TPW283" s="75"/>
      <c r="TPY283" s="22"/>
      <c r="TPZ283" s="131"/>
      <c r="TQB283" s="27"/>
      <c r="TQC283" s="19"/>
      <c r="TQE283" s="75"/>
      <c r="TQG283" s="22"/>
      <c r="TQH283" s="131"/>
      <c r="TQJ283" s="27"/>
      <c r="TQK283" s="19"/>
      <c r="TQM283" s="75"/>
      <c r="TQO283" s="22"/>
      <c r="TQP283" s="131"/>
      <c r="TQR283" s="27"/>
      <c r="TQS283" s="19"/>
      <c r="TQU283" s="75"/>
      <c r="TQW283" s="22"/>
      <c r="TQX283" s="131"/>
      <c r="TQZ283" s="27"/>
      <c r="TRA283" s="19"/>
      <c r="TRC283" s="75"/>
      <c r="TRE283" s="22"/>
      <c r="TRF283" s="131"/>
      <c r="TRH283" s="27"/>
      <c r="TRI283" s="19"/>
      <c r="TRK283" s="75"/>
      <c r="TRM283" s="22"/>
      <c r="TRN283" s="131"/>
      <c r="TRP283" s="27"/>
      <c r="TRQ283" s="19"/>
      <c r="TRS283" s="75"/>
      <c r="TRU283" s="22"/>
      <c r="TRV283" s="131"/>
      <c r="TRX283" s="27"/>
      <c r="TRY283" s="19"/>
      <c r="TSA283" s="75"/>
      <c r="TSC283" s="22"/>
      <c r="TSD283" s="131"/>
      <c r="TSF283" s="27"/>
      <c r="TSG283" s="19"/>
      <c r="TSI283" s="75"/>
      <c r="TSK283" s="22"/>
      <c r="TSL283" s="131"/>
      <c r="TSN283" s="27"/>
      <c r="TSO283" s="19"/>
      <c r="TSQ283" s="75"/>
      <c r="TSS283" s="22"/>
      <c r="TST283" s="131"/>
      <c r="TSV283" s="27"/>
      <c r="TSW283" s="19"/>
      <c r="TSY283" s="75"/>
      <c r="TTA283" s="22"/>
      <c r="TTB283" s="131"/>
      <c r="TTD283" s="27"/>
      <c r="TTE283" s="19"/>
      <c r="TTG283" s="75"/>
      <c r="TTI283" s="22"/>
      <c r="TTJ283" s="131"/>
      <c r="TTL283" s="27"/>
      <c r="TTM283" s="19"/>
      <c r="TTO283" s="75"/>
      <c r="TTQ283" s="22"/>
      <c r="TTR283" s="131"/>
      <c r="TTT283" s="27"/>
      <c r="TTU283" s="19"/>
      <c r="TTW283" s="75"/>
      <c r="TTY283" s="22"/>
      <c r="TTZ283" s="131"/>
      <c r="TUB283" s="27"/>
      <c r="TUC283" s="19"/>
      <c r="TUE283" s="75"/>
      <c r="TUG283" s="22"/>
      <c r="TUH283" s="131"/>
      <c r="TUJ283" s="27"/>
      <c r="TUK283" s="19"/>
      <c r="TUM283" s="75"/>
      <c r="TUO283" s="22"/>
      <c r="TUP283" s="131"/>
      <c r="TUR283" s="27"/>
      <c r="TUS283" s="19"/>
      <c r="TUU283" s="75"/>
      <c r="TUW283" s="22"/>
      <c r="TUX283" s="131"/>
      <c r="TUZ283" s="27"/>
      <c r="TVA283" s="19"/>
      <c r="TVC283" s="75"/>
      <c r="TVE283" s="22"/>
      <c r="TVF283" s="131"/>
      <c r="TVH283" s="27"/>
      <c r="TVI283" s="19"/>
      <c r="TVK283" s="75"/>
      <c r="TVM283" s="22"/>
      <c r="TVN283" s="131"/>
      <c r="TVP283" s="27"/>
      <c r="TVQ283" s="19"/>
      <c r="TVS283" s="75"/>
      <c r="TVU283" s="22"/>
      <c r="TVV283" s="131"/>
      <c r="TVX283" s="27"/>
      <c r="TVY283" s="19"/>
      <c r="TWA283" s="75"/>
      <c r="TWC283" s="22"/>
      <c r="TWD283" s="131"/>
      <c r="TWF283" s="27"/>
      <c r="TWG283" s="19"/>
      <c r="TWI283" s="75"/>
      <c r="TWK283" s="22"/>
      <c r="TWL283" s="131"/>
      <c r="TWN283" s="27"/>
      <c r="TWO283" s="19"/>
      <c r="TWQ283" s="75"/>
      <c r="TWS283" s="22"/>
      <c r="TWT283" s="131"/>
      <c r="TWV283" s="27"/>
      <c r="TWW283" s="19"/>
      <c r="TWY283" s="75"/>
      <c r="TXA283" s="22"/>
      <c r="TXB283" s="131"/>
      <c r="TXD283" s="27"/>
      <c r="TXE283" s="19"/>
      <c r="TXG283" s="75"/>
      <c r="TXI283" s="22"/>
      <c r="TXJ283" s="131"/>
      <c r="TXL283" s="27"/>
      <c r="TXM283" s="19"/>
      <c r="TXO283" s="75"/>
      <c r="TXQ283" s="22"/>
      <c r="TXR283" s="131"/>
      <c r="TXT283" s="27"/>
      <c r="TXU283" s="19"/>
      <c r="TXW283" s="75"/>
      <c r="TXY283" s="22"/>
      <c r="TXZ283" s="131"/>
      <c r="TYB283" s="27"/>
      <c r="TYC283" s="19"/>
      <c r="TYE283" s="75"/>
      <c r="TYG283" s="22"/>
      <c r="TYH283" s="131"/>
      <c r="TYJ283" s="27"/>
      <c r="TYK283" s="19"/>
      <c r="TYM283" s="75"/>
      <c r="TYO283" s="22"/>
      <c r="TYP283" s="131"/>
      <c r="TYR283" s="27"/>
      <c r="TYS283" s="19"/>
      <c r="TYU283" s="75"/>
      <c r="TYW283" s="22"/>
      <c r="TYX283" s="131"/>
      <c r="TYZ283" s="27"/>
      <c r="TZA283" s="19"/>
      <c r="TZC283" s="75"/>
      <c r="TZE283" s="22"/>
      <c r="TZF283" s="131"/>
      <c r="TZH283" s="27"/>
      <c r="TZI283" s="19"/>
      <c r="TZK283" s="75"/>
      <c r="TZM283" s="22"/>
      <c r="TZN283" s="131"/>
      <c r="TZP283" s="27"/>
      <c r="TZQ283" s="19"/>
      <c r="TZS283" s="75"/>
      <c r="TZU283" s="22"/>
      <c r="TZV283" s="131"/>
      <c r="TZX283" s="27"/>
      <c r="TZY283" s="19"/>
      <c r="UAA283" s="75"/>
      <c r="UAC283" s="22"/>
      <c r="UAD283" s="131"/>
      <c r="UAF283" s="27"/>
      <c r="UAG283" s="19"/>
      <c r="UAI283" s="75"/>
      <c r="UAK283" s="22"/>
      <c r="UAL283" s="131"/>
      <c r="UAN283" s="27"/>
      <c r="UAO283" s="19"/>
      <c r="UAQ283" s="75"/>
      <c r="UAS283" s="22"/>
      <c r="UAT283" s="131"/>
      <c r="UAV283" s="27"/>
      <c r="UAW283" s="19"/>
      <c r="UAY283" s="75"/>
      <c r="UBA283" s="22"/>
      <c r="UBB283" s="131"/>
      <c r="UBD283" s="27"/>
      <c r="UBE283" s="19"/>
      <c r="UBG283" s="75"/>
      <c r="UBI283" s="22"/>
      <c r="UBJ283" s="131"/>
      <c r="UBL283" s="27"/>
      <c r="UBM283" s="19"/>
      <c r="UBO283" s="75"/>
      <c r="UBQ283" s="22"/>
      <c r="UBR283" s="131"/>
      <c r="UBT283" s="27"/>
      <c r="UBU283" s="19"/>
      <c r="UBW283" s="75"/>
      <c r="UBY283" s="22"/>
      <c r="UBZ283" s="131"/>
      <c r="UCB283" s="27"/>
      <c r="UCC283" s="19"/>
      <c r="UCE283" s="75"/>
      <c r="UCG283" s="22"/>
      <c r="UCH283" s="131"/>
      <c r="UCJ283" s="27"/>
      <c r="UCK283" s="19"/>
      <c r="UCM283" s="75"/>
      <c r="UCO283" s="22"/>
      <c r="UCP283" s="131"/>
      <c r="UCR283" s="27"/>
      <c r="UCS283" s="19"/>
      <c r="UCU283" s="75"/>
      <c r="UCW283" s="22"/>
      <c r="UCX283" s="131"/>
      <c r="UCZ283" s="27"/>
      <c r="UDA283" s="19"/>
      <c r="UDC283" s="75"/>
      <c r="UDE283" s="22"/>
      <c r="UDF283" s="131"/>
      <c r="UDH283" s="27"/>
      <c r="UDI283" s="19"/>
      <c r="UDK283" s="75"/>
      <c r="UDM283" s="22"/>
      <c r="UDN283" s="131"/>
      <c r="UDP283" s="27"/>
      <c r="UDQ283" s="19"/>
      <c r="UDS283" s="75"/>
      <c r="UDU283" s="22"/>
      <c r="UDV283" s="131"/>
      <c r="UDX283" s="27"/>
      <c r="UDY283" s="19"/>
      <c r="UEA283" s="75"/>
      <c r="UEC283" s="22"/>
      <c r="UED283" s="131"/>
      <c r="UEF283" s="27"/>
      <c r="UEG283" s="19"/>
      <c r="UEI283" s="75"/>
      <c r="UEK283" s="22"/>
      <c r="UEL283" s="131"/>
      <c r="UEN283" s="27"/>
      <c r="UEO283" s="19"/>
      <c r="UEQ283" s="75"/>
      <c r="UES283" s="22"/>
      <c r="UET283" s="131"/>
      <c r="UEV283" s="27"/>
      <c r="UEW283" s="19"/>
      <c r="UEY283" s="75"/>
      <c r="UFA283" s="22"/>
      <c r="UFB283" s="131"/>
      <c r="UFD283" s="27"/>
      <c r="UFE283" s="19"/>
      <c r="UFG283" s="75"/>
      <c r="UFI283" s="22"/>
      <c r="UFJ283" s="131"/>
      <c r="UFL283" s="27"/>
      <c r="UFM283" s="19"/>
      <c r="UFO283" s="75"/>
      <c r="UFQ283" s="22"/>
      <c r="UFR283" s="131"/>
      <c r="UFT283" s="27"/>
      <c r="UFU283" s="19"/>
      <c r="UFW283" s="75"/>
      <c r="UFY283" s="22"/>
      <c r="UFZ283" s="131"/>
      <c r="UGB283" s="27"/>
      <c r="UGC283" s="19"/>
      <c r="UGE283" s="75"/>
      <c r="UGG283" s="22"/>
      <c r="UGH283" s="131"/>
      <c r="UGJ283" s="27"/>
      <c r="UGK283" s="19"/>
      <c r="UGM283" s="75"/>
      <c r="UGO283" s="22"/>
      <c r="UGP283" s="131"/>
      <c r="UGR283" s="27"/>
      <c r="UGS283" s="19"/>
      <c r="UGU283" s="75"/>
      <c r="UGW283" s="22"/>
      <c r="UGX283" s="131"/>
      <c r="UGZ283" s="27"/>
      <c r="UHA283" s="19"/>
      <c r="UHC283" s="75"/>
      <c r="UHE283" s="22"/>
      <c r="UHF283" s="131"/>
      <c r="UHH283" s="27"/>
      <c r="UHI283" s="19"/>
      <c r="UHK283" s="75"/>
      <c r="UHM283" s="22"/>
      <c r="UHN283" s="131"/>
      <c r="UHP283" s="27"/>
      <c r="UHQ283" s="19"/>
      <c r="UHS283" s="75"/>
      <c r="UHU283" s="22"/>
      <c r="UHV283" s="131"/>
      <c r="UHX283" s="27"/>
      <c r="UHY283" s="19"/>
      <c r="UIA283" s="75"/>
      <c r="UIC283" s="22"/>
      <c r="UID283" s="131"/>
      <c r="UIF283" s="27"/>
      <c r="UIG283" s="19"/>
      <c r="UII283" s="75"/>
      <c r="UIK283" s="22"/>
      <c r="UIL283" s="131"/>
      <c r="UIN283" s="27"/>
      <c r="UIO283" s="19"/>
      <c r="UIQ283" s="75"/>
      <c r="UIS283" s="22"/>
      <c r="UIT283" s="131"/>
      <c r="UIV283" s="27"/>
      <c r="UIW283" s="19"/>
      <c r="UIY283" s="75"/>
      <c r="UJA283" s="22"/>
      <c r="UJB283" s="131"/>
      <c r="UJD283" s="27"/>
      <c r="UJE283" s="19"/>
      <c r="UJG283" s="75"/>
      <c r="UJI283" s="22"/>
      <c r="UJJ283" s="131"/>
      <c r="UJL283" s="27"/>
      <c r="UJM283" s="19"/>
      <c r="UJO283" s="75"/>
      <c r="UJQ283" s="22"/>
      <c r="UJR283" s="131"/>
      <c r="UJT283" s="27"/>
      <c r="UJU283" s="19"/>
      <c r="UJW283" s="75"/>
      <c r="UJY283" s="22"/>
      <c r="UJZ283" s="131"/>
      <c r="UKB283" s="27"/>
      <c r="UKC283" s="19"/>
      <c r="UKE283" s="75"/>
      <c r="UKG283" s="22"/>
      <c r="UKH283" s="131"/>
      <c r="UKJ283" s="27"/>
      <c r="UKK283" s="19"/>
      <c r="UKM283" s="75"/>
      <c r="UKO283" s="22"/>
      <c r="UKP283" s="131"/>
      <c r="UKR283" s="27"/>
      <c r="UKS283" s="19"/>
      <c r="UKU283" s="75"/>
      <c r="UKW283" s="22"/>
      <c r="UKX283" s="131"/>
      <c r="UKZ283" s="27"/>
      <c r="ULA283" s="19"/>
      <c r="ULC283" s="75"/>
      <c r="ULE283" s="22"/>
      <c r="ULF283" s="131"/>
      <c r="ULH283" s="27"/>
      <c r="ULI283" s="19"/>
      <c r="ULK283" s="75"/>
      <c r="ULM283" s="22"/>
      <c r="ULN283" s="131"/>
      <c r="ULP283" s="27"/>
      <c r="ULQ283" s="19"/>
      <c r="ULS283" s="75"/>
      <c r="ULU283" s="22"/>
      <c r="ULV283" s="131"/>
      <c r="ULX283" s="27"/>
      <c r="ULY283" s="19"/>
      <c r="UMA283" s="75"/>
      <c r="UMC283" s="22"/>
      <c r="UMD283" s="131"/>
      <c r="UMF283" s="27"/>
      <c r="UMG283" s="19"/>
      <c r="UMI283" s="75"/>
      <c r="UMK283" s="22"/>
      <c r="UML283" s="131"/>
      <c r="UMN283" s="27"/>
      <c r="UMO283" s="19"/>
      <c r="UMQ283" s="75"/>
      <c r="UMS283" s="22"/>
      <c r="UMT283" s="131"/>
      <c r="UMV283" s="27"/>
      <c r="UMW283" s="19"/>
      <c r="UMY283" s="75"/>
      <c r="UNA283" s="22"/>
      <c r="UNB283" s="131"/>
      <c r="UND283" s="27"/>
      <c r="UNE283" s="19"/>
      <c r="UNG283" s="75"/>
      <c r="UNI283" s="22"/>
      <c r="UNJ283" s="131"/>
      <c r="UNL283" s="27"/>
      <c r="UNM283" s="19"/>
      <c r="UNO283" s="75"/>
      <c r="UNQ283" s="22"/>
      <c r="UNR283" s="131"/>
      <c r="UNT283" s="27"/>
      <c r="UNU283" s="19"/>
      <c r="UNW283" s="75"/>
      <c r="UNY283" s="22"/>
      <c r="UNZ283" s="131"/>
      <c r="UOB283" s="27"/>
      <c r="UOC283" s="19"/>
      <c r="UOE283" s="75"/>
      <c r="UOG283" s="22"/>
      <c r="UOH283" s="131"/>
      <c r="UOJ283" s="27"/>
      <c r="UOK283" s="19"/>
      <c r="UOM283" s="75"/>
      <c r="UOO283" s="22"/>
      <c r="UOP283" s="131"/>
      <c r="UOR283" s="27"/>
      <c r="UOS283" s="19"/>
      <c r="UOU283" s="75"/>
      <c r="UOW283" s="22"/>
      <c r="UOX283" s="131"/>
      <c r="UOZ283" s="27"/>
      <c r="UPA283" s="19"/>
      <c r="UPC283" s="75"/>
      <c r="UPE283" s="22"/>
      <c r="UPF283" s="131"/>
      <c r="UPH283" s="27"/>
      <c r="UPI283" s="19"/>
      <c r="UPK283" s="75"/>
      <c r="UPM283" s="22"/>
      <c r="UPN283" s="131"/>
      <c r="UPP283" s="27"/>
      <c r="UPQ283" s="19"/>
      <c r="UPS283" s="75"/>
      <c r="UPU283" s="22"/>
      <c r="UPV283" s="131"/>
      <c r="UPX283" s="27"/>
      <c r="UPY283" s="19"/>
      <c r="UQA283" s="75"/>
      <c r="UQC283" s="22"/>
      <c r="UQD283" s="131"/>
      <c r="UQF283" s="27"/>
      <c r="UQG283" s="19"/>
      <c r="UQI283" s="75"/>
      <c r="UQK283" s="22"/>
      <c r="UQL283" s="131"/>
      <c r="UQN283" s="27"/>
      <c r="UQO283" s="19"/>
      <c r="UQQ283" s="75"/>
      <c r="UQS283" s="22"/>
      <c r="UQT283" s="131"/>
      <c r="UQV283" s="27"/>
      <c r="UQW283" s="19"/>
      <c r="UQY283" s="75"/>
      <c r="URA283" s="22"/>
      <c r="URB283" s="131"/>
      <c r="URD283" s="27"/>
      <c r="URE283" s="19"/>
      <c r="URG283" s="75"/>
      <c r="URI283" s="22"/>
      <c r="URJ283" s="131"/>
      <c r="URL283" s="27"/>
      <c r="URM283" s="19"/>
      <c r="URO283" s="75"/>
      <c r="URQ283" s="22"/>
      <c r="URR283" s="131"/>
      <c r="URT283" s="27"/>
      <c r="URU283" s="19"/>
      <c r="URW283" s="75"/>
      <c r="URY283" s="22"/>
      <c r="URZ283" s="131"/>
      <c r="USB283" s="27"/>
      <c r="USC283" s="19"/>
      <c r="USE283" s="75"/>
      <c r="USG283" s="22"/>
      <c r="USH283" s="131"/>
      <c r="USJ283" s="27"/>
      <c r="USK283" s="19"/>
      <c r="USM283" s="75"/>
      <c r="USO283" s="22"/>
      <c r="USP283" s="131"/>
      <c r="USR283" s="27"/>
      <c r="USS283" s="19"/>
      <c r="USU283" s="75"/>
      <c r="USW283" s="22"/>
      <c r="USX283" s="131"/>
      <c r="USZ283" s="27"/>
      <c r="UTA283" s="19"/>
      <c r="UTC283" s="75"/>
      <c r="UTE283" s="22"/>
      <c r="UTF283" s="131"/>
      <c r="UTH283" s="27"/>
      <c r="UTI283" s="19"/>
      <c r="UTK283" s="75"/>
      <c r="UTM283" s="22"/>
      <c r="UTN283" s="131"/>
      <c r="UTP283" s="27"/>
      <c r="UTQ283" s="19"/>
      <c r="UTS283" s="75"/>
      <c r="UTU283" s="22"/>
      <c r="UTV283" s="131"/>
      <c r="UTX283" s="27"/>
      <c r="UTY283" s="19"/>
      <c r="UUA283" s="75"/>
      <c r="UUC283" s="22"/>
      <c r="UUD283" s="131"/>
      <c r="UUF283" s="27"/>
      <c r="UUG283" s="19"/>
      <c r="UUI283" s="75"/>
      <c r="UUK283" s="22"/>
      <c r="UUL283" s="131"/>
      <c r="UUN283" s="27"/>
      <c r="UUO283" s="19"/>
      <c r="UUQ283" s="75"/>
      <c r="UUS283" s="22"/>
      <c r="UUT283" s="131"/>
      <c r="UUV283" s="27"/>
      <c r="UUW283" s="19"/>
      <c r="UUY283" s="75"/>
      <c r="UVA283" s="22"/>
      <c r="UVB283" s="131"/>
      <c r="UVD283" s="27"/>
      <c r="UVE283" s="19"/>
      <c r="UVG283" s="75"/>
      <c r="UVI283" s="22"/>
      <c r="UVJ283" s="131"/>
      <c r="UVL283" s="27"/>
      <c r="UVM283" s="19"/>
      <c r="UVO283" s="75"/>
      <c r="UVQ283" s="22"/>
      <c r="UVR283" s="131"/>
      <c r="UVT283" s="27"/>
      <c r="UVU283" s="19"/>
      <c r="UVW283" s="75"/>
      <c r="UVY283" s="22"/>
      <c r="UVZ283" s="131"/>
      <c r="UWB283" s="27"/>
      <c r="UWC283" s="19"/>
      <c r="UWE283" s="75"/>
      <c r="UWG283" s="22"/>
      <c r="UWH283" s="131"/>
      <c r="UWJ283" s="27"/>
      <c r="UWK283" s="19"/>
      <c r="UWM283" s="75"/>
      <c r="UWO283" s="22"/>
      <c r="UWP283" s="131"/>
      <c r="UWR283" s="27"/>
      <c r="UWS283" s="19"/>
      <c r="UWU283" s="75"/>
      <c r="UWW283" s="22"/>
      <c r="UWX283" s="131"/>
      <c r="UWZ283" s="27"/>
      <c r="UXA283" s="19"/>
      <c r="UXC283" s="75"/>
      <c r="UXE283" s="22"/>
      <c r="UXF283" s="131"/>
      <c r="UXH283" s="27"/>
      <c r="UXI283" s="19"/>
      <c r="UXK283" s="75"/>
      <c r="UXM283" s="22"/>
      <c r="UXN283" s="131"/>
      <c r="UXP283" s="27"/>
      <c r="UXQ283" s="19"/>
      <c r="UXS283" s="75"/>
      <c r="UXU283" s="22"/>
      <c r="UXV283" s="131"/>
      <c r="UXX283" s="27"/>
      <c r="UXY283" s="19"/>
      <c r="UYA283" s="75"/>
      <c r="UYC283" s="22"/>
      <c r="UYD283" s="131"/>
      <c r="UYF283" s="27"/>
      <c r="UYG283" s="19"/>
      <c r="UYI283" s="75"/>
      <c r="UYK283" s="22"/>
      <c r="UYL283" s="131"/>
      <c r="UYN283" s="27"/>
      <c r="UYO283" s="19"/>
      <c r="UYQ283" s="75"/>
      <c r="UYS283" s="22"/>
      <c r="UYT283" s="131"/>
      <c r="UYV283" s="27"/>
      <c r="UYW283" s="19"/>
      <c r="UYY283" s="75"/>
      <c r="UZA283" s="22"/>
      <c r="UZB283" s="131"/>
      <c r="UZD283" s="27"/>
      <c r="UZE283" s="19"/>
      <c r="UZG283" s="75"/>
      <c r="UZI283" s="22"/>
      <c r="UZJ283" s="131"/>
      <c r="UZL283" s="27"/>
      <c r="UZM283" s="19"/>
      <c r="UZO283" s="75"/>
      <c r="UZQ283" s="22"/>
      <c r="UZR283" s="131"/>
      <c r="UZT283" s="27"/>
      <c r="UZU283" s="19"/>
      <c r="UZW283" s="75"/>
      <c r="UZY283" s="22"/>
      <c r="UZZ283" s="131"/>
      <c r="VAB283" s="27"/>
      <c r="VAC283" s="19"/>
      <c r="VAE283" s="75"/>
      <c r="VAG283" s="22"/>
      <c r="VAH283" s="131"/>
      <c r="VAJ283" s="27"/>
      <c r="VAK283" s="19"/>
      <c r="VAM283" s="75"/>
      <c r="VAO283" s="22"/>
      <c r="VAP283" s="131"/>
      <c r="VAR283" s="27"/>
      <c r="VAS283" s="19"/>
      <c r="VAU283" s="75"/>
      <c r="VAW283" s="22"/>
      <c r="VAX283" s="131"/>
      <c r="VAZ283" s="27"/>
      <c r="VBA283" s="19"/>
      <c r="VBC283" s="75"/>
      <c r="VBE283" s="22"/>
      <c r="VBF283" s="131"/>
      <c r="VBH283" s="27"/>
      <c r="VBI283" s="19"/>
      <c r="VBK283" s="75"/>
      <c r="VBM283" s="22"/>
      <c r="VBN283" s="131"/>
      <c r="VBP283" s="27"/>
      <c r="VBQ283" s="19"/>
      <c r="VBS283" s="75"/>
      <c r="VBU283" s="22"/>
      <c r="VBV283" s="131"/>
      <c r="VBX283" s="27"/>
      <c r="VBY283" s="19"/>
      <c r="VCA283" s="75"/>
      <c r="VCC283" s="22"/>
      <c r="VCD283" s="131"/>
      <c r="VCF283" s="27"/>
      <c r="VCG283" s="19"/>
      <c r="VCI283" s="75"/>
      <c r="VCK283" s="22"/>
      <c r="VCL283" s="131"/>
      <c r="VCN283" s="27"/>
      <c r="VCO283" s="19"/>
      <c r="VCQ283" s="75"/>
      <c r="VCS283" s="22"/>
      <c r="VCT283" s="131"/>
      <c r="VCV283" s="27"/>
      <c r="VCW283" s="19"/>
      <c r="VCY283" s="75"/>
      <c r="VDA283" s="22"/>
      <c r="VDB283" s="131"/>
      <c r="VDD283" s="27"/>
      <c r="VDE283" s="19"/>
      <c r="VDG283" s="75"/>
      <c r="VDI283" s="22"/>
      <c r="VDJ283" s="131"/>
      <c r="VDL283" s="27"/>
      <c r="VDM283" s="19"/>
      <c r="VDO283" s="75"/>
      <c r="VDQ283" s="22"/>
      <c r="VDR283" s="131"/>
      <c r="VDT283" s="27"/>
      <c r="VDU283" s="19"/>
      <c r="VDW283" s="75"/>
      <c r="VDY283" s="22"/>
      <c r="VDZ283" s="131"/>
      <c r="VEB283" s="27"/>
      <c r="VEC283" s="19"/>
      <c r="VEE283" s="75"/>
      <c r="VEG283" s="22"/>
      <c r="VEH283" s="131"/>
      <c r="VEJ283" s="27"/>
      <c r="VEK283" s="19"/>
      <c r="VEM283" s="75"/>
      <c r="VEO283" s="22"/>
      <c r="VEP283" s="131"/>
      <c r="VER283" s="27"/>
      <c r="VES283" s="19"/>
      <c r="VEU283" s="75"/>
      <c r="VEW283" s="22"/>
      <c r="VEX283" s="131"/>
      <c r="VEZ283" s="27"/>
      <c r="VFA283" s="19"/>
      <c r="VFC283" s="75"/>
      <c r="VFE283" s="22"/>
      <c r="VFF283" s="131"/>
      <c r="VFH283" s="27"/>
      <c r="VFI283" s="19"/>
      <c r="VFK283" s="75"/>
      <c r="VFM283" s="22"/>
      <c r="VFN283" s="131"/>
      <c r="VFP283" s="27"/>
      <c r="VFQ283" s="19"/>
      <c r="VFS283" s="75"/>
      <c r="VFU283" s="22"/>
      <c r="VFV283" s="131"/>
      <c r="VFX283" s="27"/>
      <c r="VFY283" s="19"/>
      <c r="VGA283" s="75"/>
      <c r="VGC283" s="22"/>
      <c r="VGD283" s="131"/>
      <c r="VGF283" s="27"/>
      <c r="VGG283" s="19"/>
      <c r="VGI283" s="75"/>
      <c r="VGK283" s="22"/>
      <c r="VGL283" s="131"/>
      <c r="VGN283" s="27"/>
      <c r="VGO283" s="19"/>
      <c r="VGQ283" s="75"/>
      <c r="VGS283" s="22"/>
      <c r="VGT283" s="131"/>
      <c r="VGV283" s="27"/>
      <c r="VGW283" s="19"/>
      <c r="VGY283" s="75"/>
      <c r="VHA283" s="22"/>
      <c r="VHB283" s="131"/>
      <c r="VHD283" s="27"/>
      <c r="VHE283" s="19"/>
      <c r="VHG283" s="75"/>
      <c r="VHI283" s="22"/>
      <c r="VHJ283" s="131"/>
      <c r="VHL283" s="27"/>
      <c r="VHM283" s="19"/>
      <c r="VHO283" s="75"/>
      <c r="VHQ283" s="22"/>
      <c r="VHR283" s="131"/>
      <c r="VHT283" s="27"/>
      <c r="VHU283" s="19"/>
      <c r="VHW283" s="75"/>
      <c r="VHY283" s="22"/>
      <c r="VHZ283" s="131"/>
      <c r="VIB283" s="27"/>
      <c r="VIC283" s="19"/>
      <c r="VIE283" s="75"/>
      <c r="VIG283" s="22"/>
      <c r="VIH283" s="131"/>
      <c r="VIJ283" s="27"/>
      <c r="VIK283" s="19"/>
      <c r="VIM283" s="75"/>
      <c r="VIO283" s="22"/>
      <c r="VIP283" s="131"/>
      <c r="VIR283" s="27"/>
      <c r="VIS283" s="19"/>
      <c r="VIU283" s="75"/>
      <c r="VIW283" s="22"/>
      <c r="VIX283" s="131"/>
      <c r="VIZ283" s="27"/>
      <c r="VJA283" s="19"/>
      <c r="VJC283" s="75"/>
      <c r="VJE283" s="22"/>
      <c r="VJF283" s="131"/>
      <c r="VJH283" s="27"/>
      <c r="VJI283" s="19"/>
      <c r="VJK283" s="75"/>
      <c r="VJM283" s="22"/>
      <c r="VJN283" s="131"/>
      <c r="VJP283" s="27"/>
      <c r="VJQ283" s="19"/>
      <c r="VJS283" s="75"/>
      <c r="VJU283" s="22"/>
      <c r="VJV283" s="131"/>
      <c r="VJX283" s="27"/>
      <c r="VJY283" s="19"/>
      <c r="VKA283" s="75"/>
      <c r="VKC283" s="22"/>
      <c r="VKD283" s="131"/>
      <c r="VKF283" s="27"/>
      <c r="VKG283" s="19"/>
      <c r="VKI283" s="75"/>
      <c r="VKK283" s="22"/>
      <c r="VKL283" s="131"/>
      <c r="VKN283" s="27"/>
      <c r="VKO283" s="19"/>
      <c r="VKQ283" s="75"/>
      <c r="VKS283" s="22"/>
      <c r="VKT283" s="131"/>
      <c r="VKV283" s="27"/>
      <c r="VKW283" s="19"/>
      <c r="VKY283" s="75"/>
      <c r="VLA283" s="22"/>
      <c r="VLB283" s="131"/>
      <c r="VLD283" s="27"/>
      <c r="VLE283" s="19"/>
      <c r="VLG283" s="75"/>
      <c r="VLI283" s="22"/>
      <c r="VLJ283" s="131"/>
      <c r="VLL283" s="27"/>
      <c r="VLM283" s="19"/>
      <c r="VLO283" s="75"/>
      <c r="VLQ283" s="22"/>
      <c r="VLR283" s="131"/>
      <c r="VLT283" s="27"/>
      <c r="VLU283" s="19"/>
      <c r="VLW283" s="75"/>
      <c r="VLY283" s="22"/>
      <c r="VLZ283" s="131"/>
      <c r="VMB283" s="27"/>
      <c r="VMC283" s="19"/>
      <c r="VME283" s="75"/>
      <c r="VMG283" s="22"/>
      <c r="VMH283" s="131"/>
      <c r="VMJ283" s="27"/>
      <c r="VMK283" s="19"/>
      <c r="VMM283" s="75"/>
      <c r="VMO283" s="22"/>
      <c r="VMP283" s="131"/>
      <c r="VMR283" s="27"/>
      <c r="VMS283" s="19"/>
      <c r="VMU283" s="75"/>
      <c r="VMW283" s="22"/>
      <c r="VMX283" s="131"/>
      <c r="VMZ283" s="27"/>
      <c r="VNA283" s="19"/>
      <c r="VNC283" s="75"/>
      <c r="VNE283" s="22"/>
      <c r="VNF283" s="131"/>
      <c r="VNH283" s="27"/>
      <c r="VNI283" s="19"/>
      <c r="VNK283" s="75"/>
      <c r="VNM283" s="22"/>
      <c r="VNN283" s="131"/>
      <c r="VNP283" s="27"/>
      <c r="VNQ283" s="19"/>
      <c r="VNS283" s="75"/>
      <c r="VNU283" s="22"/>
      <c r="VNV283" s="131"/>
      <c r="VNX283" s="27"/>
      <c r="VNY283" s="19"/>
      <c r="VOA283" s="75"/>
      <c r="VOC283" s="22"/>
      <c r="VOD283" s="131"/>
      <c r="VOF283" s="27"/>
      <c r="VOG283" s="19"/>
      <c r="VOI283" s="75"/>
      <c r="VOK283" s="22"/>
      <c r="VOL283" s="131"/>
      <c r="VON283" s="27"/>
      <c r="VOO283" s="19"/>
      <c r="VOQ283" s="75"/>
      <c r="VOS283" s="22"/>
      <c r="VOT283" s="131"/>
      <c r="VOV283" s="27"/>
      <c r="VOW283" s="19"/>
      <c r="VOY283" s="75"/>
      <c r="VPA283" s="22"/>
      <c r="VPB283" s="131"/>
      <c r="VPD283" s="27"/>
      <c r="VPE283" s="19"/>
      <c r="VPG283" s="75"/>
      <c r="VPI283" s="22"/>
      <c r="VPJ283" s="131"/>
      <c r="VPL283" s="27"/>
      <c r="VPM283" s="19"/>
      <c r="VPO283" s="75"/>
      <c r="VPQ283" s="22"/>
      <c r="VPR283" s="131"/>
      <c r="VPT283" s="27"/>
      <c r="VPU283" s="19"/>
      <c r="VPW283" s="75"/>
      <c r="VPY283" s="22"/>
      <c r="VPZ283" s="131"/>
      <c r="VQB283" s="27"/>
      <c r="VQC283" s="19"/>
      <c r="VQE283" s="75"/>
      <c r="VQG283" s="22"/>
      <c r="VQH283" s="131"/>
      <c r="VQJ283" s="27"/>
      <c r="VQK283" s="19"/>
      <c r="VQM283" s="75"/>
      <c r="VQO283" s="22"/>
      <c r="VQP283" s="131"/>
      <c r="VQR283" s="27"/>
      <c r="VQS283" s="19"/>
      <c r="VQU283" s="75"/>
      <c r="VQW283" s="22"/>
      <c r="VQX283" s="131"/>
      <c r="VQZ283" s="27"/>
      <c r="VRA283" s="19"/>
      <c r="VRC283" s="75"/>
      <c r="VRE283" s="22"/>
      <c r="VRF283" s="131"/>
      <c r="VRH283" s="27"/>
      <c r="VRI283" s="19"/>
      <c r="VRK283" s="75"/>
      <c r="VRM283" s="22"/>
      <c r="VRN283" s="131"/>
      <c r="VRP283" s="27"/>
      <c r="VRQ283" s="19"/>
      <c r="VRS283" s="75"/>
      <c r="VRU283" s="22"/>
      <c r="VRV283" s="131"/>
      <c r="VRX283" s="27"/>
      <c r="VRY283" s="19"/>
      <c r="VSA283" s="75"/>
      <c r="VSC283" s="22"/>
      <c r="VSD283" s="131"/>
      <c r="VSF283" s="27"/>
      <c r="VSG283" s="19"/>
      <c r="VSI283" s="75"/>
      <c r="VSK283" s="22"/>
      <c r="VSL283" s="131"/>
      <c r="VSN283" s="27"/>
      <c r="VSO283" s="19"/>
      <c r="VSQ283" s="75"/>
      <c r="VSS283" s="22"/>
      <c r="VST283" s="131"/>
      <c r="VSV283" s="27"/>
      <c r="VSW283" s="19"/>
      <c r="VSY283" s="75"/>
      <c r="VTA283" s="22"/>
      <c r="VTB283" s="131"/>
      <c r="VTD283" s="27"/>
      <c r="VTE283" s="19"/>
      <c r="VTG283" s="75"/>
      <c r="VTI283" s="22"/>
      <c r="VTJ283" s="131"/>
      <c r="VTL283" s="27"/>
      <c r="VTM283" s="19"/>
      <c r="VTO283" s="75"/>
      <c r="VTQ283" s="22"/>
      <c r="VTR283" s="131"/>
      <c r="VTT283" s="27"/>
      <c r="VTU283" s="19"/>
      <c r="VTW283" s="75"/>
      <c r="VTY283" s="22"/>
      <c r="VTZ283" s="131"/>
      <c r="VUB283" s="27"/>
      <c r="VUC283" s="19"/>
      <c r="VUE283" s="75"/>
      <c r="VUG283" s="22"/>
      <c r="VUH283" s="131"/>
      <c r="VUJ283" s="27"/>
      <c r="VUK283" s="19"/>
      <c r="VUM283" s="75"/>
      <c r="VUO283" s="22"/>
      <c r="VUP283" s="131"/>
      <c r="VUR283" s="27"/>
      <c r="VUS283" s="19"/>
      <c r="VUU283" s="75"/>
      <c r="VUW283" s="22"/>
      <c r="VUX283" s="131"/>
      <c r="VUZ283" s="27"/>
      <c r="VVA283" s="19"/>
      <c r="VVC283" s="75"/>
      <c r="VVE283" s="22"/>
      <c r="VVF283" s="131"/>
      <c r="VVH283" s="27"/>
      <c r="VVI283" s="19"/>
      <c r="VVK283" s="75"/>
      <c r="VVM283" s="22"/>
      <c r="VVN283" s="131"/>
      <c r="VVP283" s="27"/>
      <c r="VVQ283" s="19"/>
      <c r="VVS283" s="75"/>
      <c r="VVU283" s="22"/>
      <c r="VVV283" s="131"/>
      <c r="VVX283" s="27"/>
      <c r="VVY283" s="19"/>
      <c r="VWA283" s="75"/>
      <c r="VWC283" s="22"/>
      <c r="VWD283" s="131"/>
      <c r="VWF283" s="27"/>
      <c r="VWG283" s="19"/>
      <c r="VWI283" s="75"/>
      <c r="VWK283" s="22"/>
      <c r="VWL283" s="131"/>
      <c r="VWN283" s="27"/>
      <c r="VWO283" s="19"/>
      <c r="VWQ283" s="75"/>
      <c r="VWS283" s="22"/>
      <c r="VWT283" s="131"/>
      <c r="VWV283" s="27"/>
      <c r="VWW283" s="19"/>
      <c r="VWY283" s="75"/>
      <c r="VXA283" s="22"/>
      <c r="VXB283" s="131"/>
      <c r="VXD283" s="27"/>
      <c r="VXE283" s="19"/>
      <c r="VXG283" s="75"/>
      <c r="VXI283" s="22"/>
      <c r="VXJ283" s="131"/>
      <c r="VXL283" s="27"/>
      <c r="VXM283" s="19"/>
      <c r="VXO283" s="75"/>
      <c r="VXQ283" s="22"/>
      <c r="VXR283" s="131"/>
      <c r="VXT283" s="27"/>
      <c r="VXU283" s="19"/>
      <c r="VXW283" s="75"/>
      <c r="VXY283" s="22"/>
      <c r="VXZ283" s="131"/>
      <c r="VYB283" s="27"/>
      <c r="VYC283" s="19"/>
      <c r="VYE283" s="75"/>
      <c r="VYG283" s="22"/>
      <c r="VYH283" s="131"/>
      <c r="VYJ283" s="27"/>
      <c r="VYK283" s="19"/>
      <c r="VYM283" s="75"/>
      <c r="VYO283" s="22"/>
      <c r="VYP283" s="131"/>
      <c r="VYR283" s="27"/>
      <c r="VYS283" s="19"/>
      <c r="VYU283" s="75"/>
      <c r="VYW283" s="22"/>
      <c r="VYX283" s="131"/>
      <c r="VYZ283" s="27"/>
      <c r="VZA283" s="19"/>
      <c r="VZC283" s="75"/>
      <c r="VZE283" s="22"/>
      <c r="VZF283" s="131"/>
      <c r="VZH283" s="27"/>
      <c r="VZI283" s="19"/>
      <c r="VZK283" s="75"/>
      <c r="VZM283" s="22"/>
      <c r="VZN283" s="131"/>
      <c r="VZP283" s="27"/>
      <c r="VZQ283" s="19"/>
      <c r="VZS283" s="75"/>
      <c r="VZU283" s="22"/>
      <c r="VZV283" s="131"/>
      <c r="VZX283" s="27"/>
      <c r="VZY283" s="19"/>
      <c r="WAA283" s="75"/>
      <c r="WAC283" s="22"/>
      <c r="WAD283" s="131"/>
      <c r="WAF283" s="27"/>
      <c r="WAG283" s="19"/>
      <c r="WAI283" s="75"/>
      <c r="WAK283" s="22"/>
      <c r="WAL283" s="131"/>
      <c r="WAN283" s="27"/>
      <c r="WAO283" s="19"/>
      <c r="WAQ283" s="75"/>
      <c r="WAS283" s="22"/>
      <c r="WAT283" s="131"/>
      <c r="WAV283" s="27"/>
      <c r="WAW283" s="19"/>
      <c r="WAY283" s="75"/>
      <c r="WBA283" s="22"/>
      <c r="WBB283" s="131"/>
      <c r="WBD283" s="27"/>
      <c r="WBE283" s="19"/>
      <c r="WBG283" s="75"/>
      <c r="WBI283" s="22"/>
      <c r="WBJ283" s="131"/>
      <c r="WBL283" s="27"/>
      <c r="WBM283" s="19"/>
      <c r="WBO283" s="75"/>
      <c r="WBQ283" s="22"/>
      <c r="WBR283" s="131"/>
      <c r="WBT283" s="27"/>
      <c r="WBU283" s="19"/>
      <c r="WBW283" s="75"/>
      <c r="WBY283" s="22"/>
      <c r="WBZ283" s="131"/>
      <c r="WCB283" s="27"/>
      <c r="WCC283" s="19"/>
      <c r="WCE283" s="75"/>
      <c r="WCG283" s="22"/>
      <c r="WCH283" s="131"/>
      <c r="WCJ283" s="27"/>
      <c r="WCK283" s="19"/>
      <c r="WCM283" s="75"/>
      <c r="WCO283" s="22"/>
      <c r="WCP283" s="131"/>
      <c r="WCR283" s="27"/>
      <c r="WCS283" s="19"/>
      <c r="WCU283" s="75"/>
      <c r="WCW283" s="22"/>
      <c r="WCX283" s="131"/>
      <c r="WCZ283" s="27"/>
      <c r="WDA283" s="19"/>
      <c r="WDC283" s="75"/>
      <c r="WDE283" s="22"/>
      <c r="WDF283" s="131"/>
      <c r="WDH283" s="27"/>
      <c r="WDI283" s="19"/>
      <c r="WDK283" s="75"/>
      <c r="WDM283" s="22"/>
      <c r="WDN283" s="131"/>
      <c r="WDP283" s="27"/>
      <c r="WDQ283" s="19"/>
      <c r="WDS283" s="75"/>
      <c r="WDU283" s="22"/>
      <c r="WDV283" s="131"/>
      <c r="WDX283" s="27"/>
      <c r="WDY283" s="19"/>
      <c r="WEA283" s="75"/>
      <c r="WEC283" s="22"/>
      <c r="WED283" s="131"/>
      <c r="WEF283" s="27"/>
      <c r="WEG283" s="19"/>
      <c r="WEI283" s="75"/>
      <c r="WEK283" s="22"/>
      <c r="WEL283" s="131"/>
      <c r="WEN283" s="27"/>
      <c r="WEO283" s="19"/>
      <c r="WEQ283" s="75"/>
      <c r="WES283" s="22"/>
      <c r="WET283" s="131"/>
      <c r="WEV283" s="27"/>
      <c r="WEW283" s="19"/>
      <c r="WEY283" s="75"/>
      <c r="WFA283" s="22"/>
      <c r="WFB283" s="131"/>
      <c r="WFD283" s="27"/>
      <c r="WFE283" s="19"/>
      <c r="WFG283" s="75"/>
      <c r="WFI283" s="22"/>
      <c r="WFJ283" s="131"/>
      <c r="WFL283" s="27"/>
      <c r="WFM283" s="19"/>
      <c r="WFO283" s="75"/>
      <c r="WFQ283" s="22"/>
      <c r="WFR283" s="131"/>
      <c r="WFT283" s="27"/>
      <c r="WFU283" s="19"/>
      <c r="WFW283" s="75"/>
      <c r="WFY283" s="22"/>
      <c r="WFZ283" s="131"/>
      <c r="WGB283" s="27"/>
      <c r="WGC283" s="19"/>
      <c r="WGE283" s="75"/>
      <c r="WGG283" s="22"/>
      <c r="WGH283" s="131"/>
      <c r="WGJ283" s="27"/>
      <c r="WGK283" s="19"/>
      <c r="WGM283" s="75"/>
      <c r="WGO283" s="22"/>
      <c r="WGP283" s="131"/>
      <c r="WGR283" s="27"/>
      <c r="WGS283" s="19"/>
      <c r="WGU283" s="75"/>
      <c r="WGW283" s="22"/>
      <c r="WGX283" s="131"/>
      <c r="WGZ283" s="27"/>
      <c r="WHA283" s="19"/>
      <c r="WHC283" s="75"/>
      <c r="WHE283" s="22"/>
      <c r="WHF283" s="131"/>
      <c r="WHH283" s="27"/>
      <c r="WHI283" s="19"/>
      <c r="WHK283" s="75"/>
      <c r="WHM283" s="22"/>
      <c r="WHN283" s="131"/>
      <c r="WHP283" s="27"/>
      <c r="WHQ283" s="19"/>
      <c r="WHS283" s="75"/>
      <c r="WHU283" s="22"/>
      <c r="WHV283" s="131"/>
      <c r="WHX283" s="27"/>
      <c r="WHY283" s="19"/>
      <c r="WIA283" s="75"/>
      <c r="WIC283" s="22"/>
      <c r="WID283" s="131"/>
      <c r="WIF283" s="27"/>
      <c r="WIG283" s="19"/>
      <c r="WII283" s="75"/>
      <c r="WIK283" s="22"/>
      <c r="WIL283" s="131"/>
      <c r="WIN283" s="27"/>
      <c r="WIO283" s="19"/>
      <c r="WIQ283" s="75"/>
      <c r="WIS283" s="22"/>
      <c r="WIT283" s="131"/>
      <c r="WIV283" s="27"/>
      <c r="WIW283" s="19"/>
      <c r="WIY283" s="75"/>
      <c r="WJA283" s="22"/>
      <c r="WJB283" s="131"/>
      <c r="WJD283" s="27"/>
      <c r="WJE283" s="19"/>
      <c r="WJG283" s="75"/>
      <c r="WJI283" s="22"/>
      <c r="WJJ283" s="131"/>
      <c r="WJL283" s="27"/>
      <c r="WJM283" s="19"/>
      <c r="WJO283" s="75"/>
      <c r="WJQ283" s="22"/>
      <c r="WJR283" s="131"/>
      <c r="WJT283" s="27"/>
      <c r="WJU283" s="19"/>
      <c r="WJW283" s="75"/>
      <c r="WJY283" s="22"/>
      <c r="WJZ283" s="131"/>
      <c r="WKB283" s="27"/>
      <c r="WKC283" s="19"/>
      <c r="WKE283" s="75"/>
      <c r="WKG283" s="22"/>
      <c r="WKH283" s="131"/>
      <c r="WKJ283" s="27"/>
      <c r="WKK283" s="19"/>
      <c r="WKM283" s="75"/>
      <c r="WKO283" s="22"/>
      <c r="WKP283" s="131"/>
      <c r="WKR283" s="27"/>
      <c r="WKS283" s="19"/>
      <c r="WKU283" s="75"/>
      <c r="WKW283" s="22"/>
      <c r="WKX283" s="131"/>
      <c r="WKZ283" s="27"/>
      <c r="WLA283" s="19"/>
      <c r="WLC283" s="75"/>
      <c r="WLE283" s="22"/>
      <c r="WLF283" s="131"/>
      <c r="WLH283" s="27"/>
      <c r="WLI283" s="19"/>
      <c r="WLK283" s="75"/>
      <c r="WLM283" s="22"/>
      <c r="WLN283" s="131"/>
      <c r="WLP283" s="27"/>
      <c r="WLQ283" s="19"/>
      <c r="WLS283" s="75"/>
      <c r="WLU283" s="22"/>
      <c r="WLV283" s="131"/>
      <c r="WLX283" s="27"/>
      <c r="WLY283" s="19"/>
      <c r="WMA283" s="75"/>
      <c r="WMC283" s="22"/>
      <c r="WMD283" s="131"/>
      <c r="WMF283" s="27"/>
      <c r="WMG283" s="19"/>
      <c r="WMI283" s="75"/>
      <c r="WMK283" s="22"/>
      <c r="WML283" s="131"/>
      <c r="WMN283" s="27"/>
      <c r="WMO283" s="19"/>
      <c r="WMQ283" s="75"/>
      <c r="WMS283" s="22"/>
      <c r="WMT283" s="131"/>
      <c r="WMV283" s="27"/>
      <c r="WMW283" s="19"/>
      <c r="WMY283" s="75"/>
      <c r="WNA283" s="22"/>
      <c r="WNB283" s="131"/>
      <c r="WND283" s="27"/>
      <c r="WNE283" s="19"/>
      <c r="WNG283" s="75"/>
      <c r="WNI283" s="22"/>
      <c r="WNJ283" s="131"/>
      <c r="WNL283" s="27"/>
      <c r="WNM283" s="19"/>
      <c r="WNO283" s="75"/>
      <c r="WNQ283" s="22"/>
      <c r="WNR283" s="131"/>
      <c r="WNT283" s="27"/>
      <c r="WNU283" s="19"/>
      <c r="WNW283" s="75"/>
      <c r="WNY283" s="22"/>
      <c r="WNZ283" s="131"/>
      <c r="WOB283" s="27"/>
      <c r="WOC283" s="19"/>
      <c r="WOE283" s="75"/>
      <c r="WOG283" s="22"/>
      <c r="WOH283" s="131"/>
      <c r="WOJ283" s="27"/>
      <c r="WOK283" s="19"/>
      <c r="WOM283" s="75"/>
      <c r="WOO283" s="22"/>
      <c r="WOP283" s="131"/>
      <c r="WOR283" s="27"/>
      <c r="WOS283" s="19"/>
      <c r="WOU283" s="75"/>
      <c r="WOW283" s="22"/>
      <c r="WOX283" s="131"/>
      <c r="WOZ283" s="27"/>
      <c r="WPA283" s="19"/>
      <c r="WPC283" s="75"/>
      <c r="WPE283" s="22"/>
      <c r="WPF283" s="131"/>
      <c r="WPH283" s="27"/>
      <c r="WPI283" s="19"/>
      <c r="WPK283" s="75"/>
      <c r="WPM283" s="22"/>
      <c r="WPN283" s="131"/>
      <c r="WPP283" s="27"/>
      <c r="WPQ283" s="19"/>
      <c r="WPS283" s="75"/>
      <c r="WPU283" s="22"/>
      <c r="WPV283" s="131"/>
      <c r="WPX283" s="27"/>
      <c r="WPY283" s="19"/>
      <c r="WQA283" s="75"/>
      <c r="WQC283" s="22"/>
      <c r="WQD283" s="131"/>
      <c r="WQF283" s="27"/>
      <c r="WQG283" s="19"/>
      <c r="WQI283" s="75"/>
      <c r="WQK283" s="22"/>
      <c r="WQL283" s="131"/>
      <c r="WQN283" s="27"/>
      <c r="WQO283" s="19"/>
      <c r="WQQ283" s="75"/>
      <c r="WQS283" s="22"/>
      <c r="WQT283" s="131"/>
      <c r="WQV283" s="27"/>
      <c r="WQW283" s="19"/>
      <c r="WQY283" s="75"/>
      <c r="WRA283" s="22"/>
      <c r="WRB283" s="131"/>
      <c r="WRD283" s="27"/>
      <c r="WRE283" s="19"/>
      <c r="WRG283" s="75"/>
      <c r="WRI283" s="22"/>
      <c r="WRJ283" s="131"/>
      <c r="WRL283" s="27"/>
      <c r="WRM283" s="19"/>
      <c r="WRO283" s="75"/>
      <c r="WRQ283" s="22"/>
      <c r="WRR283" s="131"/>
      <c r="WRT283" s="27"/>
      <c r="WRU283" s="19"/>
      <c r="WRW283" s="75"/>
      <c r="WRY283" s="22"/>
      <c r="WRZ283" s="131"/>
      <c r="WSB283" s="27"/>
      <c r="WSC283" s="19"/>
      <c r="WSE283" s="75"/>
      <c r="WSG283" s="22"/>
      <c r="WSH283" s="131"/>
      <c r="WSJ283" s="27"/>
      <c r="WSK283" s="19"/>
      <c r="WSM283" s="75"/>
      <c r="WSO283" s="22"/>
      <c r="WSP283" s="131"/>
      <c r="WSR283" s="27"/>
      <c r="WSS283" s="19"/>
      <c r="WSU283" s="75"/>
      <c r="WSW283" s="22"/>
      <c r="WSX283" s="131"/>
      <c r="WSZ283" s="27"/>
      <c r="WTA283" s="19"/>
      <c r="WTC283" s="75"/>
      <c r="WTE283" s="22"/>
      <c r="WTF283" s="131"/>
      <c r="WTH283" s="27"/>
      <c r="WTI283" s="19"/>
      <c r="WTK283" s="75"/>
      <c r="WTM283" s="22"/>
      <c r="WTN283" s="131"/>
      <c r="WTP283" s="27"/>
      <c r="WTQ283" s="19"/>
      <c r="WTS283" s="75"/>
      <c r="WTU283" s="22"/>
      <c r="WTV283" s="131"/>
      <c r="WTX283" s="27"/>
      <c r="WTY283" s="19"/>
      <c r="WUA283" s="75"/>
      <c r="WUC283" s="22"/>
      <c r="WUD283" s="131"/>
      <c r="WUF283" s="27"/>
      <c r="WUG283" s="19"/>
      <c r="WUI283" s="75"/>
      <c r="WUK283" s="22"/>
      <c r="WUL283" s="131"/>
      <c r="WUN283" s="27"/>
      <c r="WUO283" s="19"/>
      <c r="WUQ283" s="75"/>
      <c r="WUS283" s="22"/>
      <c r="WUT283" s="131"/>
      <c r="WUV283" s="27"/>
      <c r="WUW283" s="19"/>
      <c r="WUY283" s="75"/>
      <c r="WVA283" s="22"/>
      <c r="WVB283" s="131"/>
      <c r="WVD283" s="27"/>
      <c r="WVE283" s="19"/>
      <c r="WVG283" s="75"/>
      <c r="WVI283" s="22"/>
      <c r="WVJ283" s="131"/>
      <c r="WVL283" s="27"/>
      <c r="WVM283" s="19"/>
      <c r="WVO283" s="75"/>
      <c r="WVQ283" s="22"/>
      <c r="WVR283" s="131"/>
      <c r="WVT283" s="27"/>
      <c r="WVU283" s="19"/>
      <c r="WVW283" s="75"/>
      <c r="WVY283" s="22"/>
      <c r="WVZ283" s="131"/>
      <c r="WWB283" s="27"/>
      <c r="WWC283" s="19"/>
      <c r="WWE283" s="75"/>
      <c r="WWG283" s="22"/>
      <c r="WWH283" s="131"/>
      <c r="WWJ283" s="27"/>
      <c r="WWK283" s="19"/>
      <c r="WWM283" s="75"/>
      <c r="WWO283" s="22"/>
      <c r="WWP283" s="131"/>
      <c r="WWR283" s="27"/>
      <c r="WWS283" s="19"/>
      <c r="WWU283" s="75"/>
      <c r="WWW283" s="22"/>
      <c r="WWX283" s="131"/>
      <c r="WWZ283" s="27"/>
      <c r="WXA283" s="19"/>
      <c r="WXC283" s="75"/>
      <c r="WXE283" s="22"/>
      <c r="WXF283" s="131"/>
      <c r="WXH283" s="27"/>
      <c r="WXI283" s="19"/>
      <c r="WXK283" s="75"/>
      <c r="WXM283" s="22"/>
      <c r="WXN283" s="131"/>
      <c r="WXP283" s="27"/>
      <c r="WXQ283" s="19"/>
      <c r="WXS283" s="75"/>
      <c r="WXU283" s="22"/>
      <c r="WXV283" s="131"/>
      <c r="WXX283" s="27"/>
      <c r="WXY283" s="19"/>
      <c r="WYA283" s="75"/>
      <c r="WYC283" s="22"/>
      <c r="WYD283" s="131"/>
      <c r="WYF283" s="27"/>
      <c r="WYG283" s="19"/>
      <c r="WYI283" s="75"/>
      <c r="WYK283" s="22"/>
      <c r="WYL283" s="131"/>
      <c r="WYN283" s="27"/>
      <c r="WYO283" s="19"/>
      <c r="WYQ283" s="75"/>
      <c r="WYS283" s="22"/>
      <c r="WYT283" s="131"/>
      <c r="WYV283" s="27"/>
      <c r="WYW283" s="19"/>
      <c r="WYY283" s="75"/>
      <c r="WZA283" s="22"/>
      <c r="WZB283" s="131"/>
      <c r="WZD283" s="27"/>
      <c r="WZE283" s="19"/>
      <c r="WZG283" s="75"/>
      <c r="WZI283" s="22"/>
      <c r="WZJ283" s="131"/>
      <c r="WZL283" s="27"/>
      <c r="WZM283" s="19"/>
      <c r="WZO283" s="75"/>
      <c r="WZQ283" s="22"/>
      <c r="WZR283" s="131"/>
      <c r="WZT283" s="27"/>
      <c r="WZU283" s="19"/>
      <c r="WZW283" s="75"/>
      <c r="WZY283" s="22"/>
      <c r="WZZ283" s="131"/>
      <c r="XAB283" s="27"/>
      <c r="XAC283" s="19"/>
      <c r="XAE283" s="75"/>
      <c r="XAG283" s="22"/>
      <c r="XAH283" s="131"/>
      <c r="XAJ283" s="27"/>
      <c r="XAK283" s="19"/>
      <c r="XAM283" s="75"/>
      <c r="XAO283" s="22"/>
      <c r="XAP283" s="131"/>
      <c r="XAR283" s="27"/>
      <c r="XAS283" s="19"/>
      <c r="XAU283" s="75"/>
      <c r="XAW283" s="22"/>
      <c r="XAX283" s="131"/>
      <c r="XAZ283" s="27"/>
      <c r="XBA283" s="19"/>
      <c r="XBC283" s="75"/>
      <c r="XBE283" s="22"/>
      <c r="XBF283" s="131"/>
      <c r="XBH283" s="27"/>
      <c r="XBI283" s="19"/>
      <c r="XBK283" s="75"/>
      <c r="XBM283" s="22"/>
      <c r="XBN283" s="131"/>
      <c r="XBP283" s="27"/>
      <c r="XBQ283" s="19"/>
      <c r="XBS283" s="75"/>
      <c r="XBU283" s="22"/>
      <c r="XBV283" s="131"/>
      <c r="XBX283" s="27"/>
      <c r="XBY283" s="19"/>
      <c r="XCA283" s="75"/>
      <c r="XCC283" s="22"/>
      <c r="XCD283" s="131"/>
      <c r="XCF283" s="27"/>
      <c r="XCG283" s="19"/>
      <c r="XCI283" s="75"/>
      <c r="XCK283" s="22"/>
      <c r="XCL283" s="131"/>
      <c r="XCN283" s="27"/>
      <c r="XCO283" s="19"/>
      <c r="XCQ283" s="75"/>
      <c r="XCS283" s="22"/>
      <c r="XCT283" s="131"/>
      <c r="XCV283" s="27"/>
      <c r="XCW283" s="19"/>
      <c r="XCY283" s="75"/>
      <c r="XDA283" s="22"/>
      <c r="XDB283" s="131"/>
      <c r="XDD283" s="27"/>
      <c r="XDE283" s="19"/>
      <c r="XDG283" s="75"/>
      <c r="XDI283" s="22"/>
      <c r="XDJ283" s="131"/>
      <c r="XDL283" s="27"/>
      <c r="XDM283" s="19"/>
      <c r="XDO283" s="75"/>
      <c r="XDQ283" s="22"/>
      <c r="XDR283" s="131"/>
      <c r="XDT283" s="27"/>
      <c r="XDU283" s="19"/>
      <c r="XDW283" s="75"/>
      <c r="XDY283" s="22"/>
      <c r="XDZ283" s="131"/>
      <c r="XEB283" s="27"/>
      <c r="XEC283" s="19"/>
      <c r="XEE283" s="75"/>
      <c r="XEG283" s="22"/>
      <c r="XEH283" s="131"/>
      <c r="XEJ283" s="27"/>
      <c r="XEK283" s="19"/>
      <c r="XEM283" s="75"/>
      <c r="XEO283" s="22"/>
      <c r="XEP283" s="131"/>
      <c r="XER283" s="27"/>
      <c r="XES283" s="19"/>
      <c r="XEU283" s="75"/>
      <c r="XEW283" s="22"/>
      <c r="XEX283" s="131"/>
      <c r="XEZ283" s="27"/>
    </row>
    <row r="284" spans="1:1023 1025:2047 2049:3071 3073:4095 4097:5119 5121:6143 6145:7167 7169:8191 8193:9215 9217:10239 10241:11263 11265:12287 12289:13311 13313:14335 14337:15359 15361:16380" ht="14.25" x14ac:dyDescent="0.2">
      <c r="A284" s="65" t="s">
        <v>364</v>
      </c>
      <c r="B284" s="73">
        <v>1</v>
      </c>
      <c r="C284" s="70">
        <v>238</v>
      </c>
      <c r="D284" s="70">
        <v>226</v>
      </c>
      <c r="E284" s="70" t="s">
        <v>59</v>
      </c>
      <c r="F284" s="31">
        <v>1200000</v>
      </c>
      <c r="G284" s="71" t="s">
        <v>60</v>
      </c>
    </row>
    <row r="286" spans="1:1023 1025:2047 2049:3071 3073:4095 4097:5119 5121:6143 6145:7167 7169:8191 8193:9215 9217:10239 10241:11263 11265:12287 12289:13311 13313:14335 14337:15359 15361:16380" x14ac:dyDescent="0.25">
      <c r="A286" s="289" t="s">
        <v>201</v>
      </c>
      <c r="B286" s="290"/>
      <c r="C286" s="291"/>
      <c r="D286" s="291"/>
      <c r="E286" s="290"/>
      <c r="F286" s="290"/>
      <c r="G286" s="290"/>
    </row>
    <row r="288" spans="1:1023 1025:2047 2049:3071 3073:4095 4097:5119 5121:6143 6145:7167 7169:8191 8193:9215 9217:10239 10241:11263 11265:12287 12289:13311 13313:14335 14337:15359 15361:16380" x14ac:dyDescent="0.25">
      <c r="A288" s="19" t="s">
        <v>76</v>
      </c>
      <c r="B288" s="20"/>
      <c r="C288" s="75"/>
      <c r="D288" s="20"/>
      <c r="F288" s="131"/>
      <c r="G288" s="20"/>
      <c r="I288" s="22"/>
      <c r="J288" s="131"/>
      <c r="L288" s="27"/>
      <c r="M288" s="19"/>
      <c r="O288" s="75"/>
      <c r="Q288" s="22"/>
      <c r="R288" s="131"/>
      <c r="T288" s="27"/>
      <c r="U288" s="19"/>
      <c r="W288" s="75"/>
      <c r="Y288" s="22"/>
      <c r="Z288" s="131"/>
      <c r="AB288" s="27"/>
      <c r="AC288" s="19"/>
      <c r="AE288" s="75"/>
      <c r="AG288" s="22"/>
      <c r="AH288" s="131"/>
      <c r="AJ288" s="27"/>
      <c r="AK288" s="19"/>
      <c r="AM288" s="75"/>
      <c r="AO288" s="22"/>
      <c r="AP288" s="131"/>
      <c r="AR288" s="27"/>
      <c r="AS288" s="19"/>
      <c r="AU288" s="75"/>
      <c r="AW288" s="22"/>
      <c r="AX288" s="131"/>
      <c r="AZ288" s="27"/>
      <c r="BA288" s="19"/>
      <c r="BC288" s="75"/>
      <c r="BE288" s="22"/>
      <c r="BF288" s="131"/>
      <c r="BH288" s="27"/>
      <c r="BI288" s="19"/>
      <c r="BK288" s="75"/>
      <c r="BM288" s="22"/>
      <c r="BN288" s="131"/>
      <c r="BP288" s="27"/>
      <c r="BQ288" s="19"/>
      <c r="BS288" s="75"/>
      <c r="BU288" s="22"/>
      <c r="BV288" s="131"/>
      <c r="BX288" s="27"/>
      <c r="BY288" s="19"/>
      <c r="CA288" s="75"/>
      <c r="CC288" s="22"/>
      <c r="CD288" s="131"/>
      <c r="CF288" s="27"/>
      <c r="CG288" s="19"/>
      <c r="CI288" s="75"/>
      <c r="CK288" s="22"/>
      <c r="CL288" s="131"/>
      <c r="CN288" s="27"/>
      <c r="CO288" s="19"/>
      <c r="CQ288" s="75"/>
      <c r="CS288" s="22"/>
      <c r="CT288" s="131"/>
      <c r="CV288" s="27"/>
      <c r="CW288" s="19"/>
      <c r="CY288" s="75"/>
      <c r="DA288" s="22"/>
      <c r="DB288" s="131"/>
      <c r="DD288" s="27"/>
      <c r="DE288" s="19"/>
      <c r="DG288" s="75"/>
      <c r="DI288" s="22"/>
      <c r="DJ288" s="131"/>
      <c r="DL288" s="27"/>
      <c r="DM288" s="19"/>
      <c r="DO288" s="75"/>
      <c r="DQ288" s="22"/>
      <c r="DR288" s="131"/>
      <c r="DT288" s="27"/>
      <c r="DU288" s="19"/>
      <c r="DW288" s="75"/>
      <c r="DY288" s="22"/>
      <c r="DZ288" s="131"/>
      <c r="EB288" s="27"/>
      <c r="EC288" s="19"/>
      <c r="EE288" s="75"/>
      <c r="EG288" s="22"/>
      <c r="EH288" s="131"/>
      <c r="EJ288" s="27"/>
      <c r="EK288" s="19"/>
      <c r="EM288" s="75"/>
      <c r="EO288" s="22"/>
      <c r="EP288" s="131"/>
      <c r="ER288" s="27"/>
      <c r="ES288" s="19"/>
      <c r="EU288" s="75"/>
      <c r="EW288" s="22"/>
      <c r="EX288" s="131"/>
      <c r="EZ288" s="27"/>
      <c r="FA288" s="19"/>
      <c r="FC288" s="75"/>
      <c r="FE288" s="22"/>
      <c r="FF288" s="131"/>
      <c r="FH288" s="27"/>
      <c r="FI288" s="19"/>
      <c r="FK288" s="75"/>
      <c r="FM288" s="22"/>
      <c r="FN288" s="131"/>
      <c r="FP288" s="27"/>
      <c r="FQ288" s="19"/>
      <c r="FS288" s="75"/>
      <c r="FU288" s="22"/>
      <c r="FV288" s="131"/>
      <c r="FX288" s="27"/>
      <c r="FY288" s="19"/>
      <c r="GA288" s="75"/>
      <c r="GC288" s="22"/>
      <c r="GD288" s="131"/>
      <c r="GF288" s="27"/>
      <c r="GG288" s="19"/>
      <c r="GI288" s="75"/>
      <c r="GK288" s="22"/>
      <c r="GL288" s="131"/>
      <c r="GN288" s="27"/>
      <c r="GO288" s="19"/>
      <c r="GQ288" s="75"/>
      <c r="GS288" s="22"/>
      <c r="GT288" s="131"/>
      <c r="GV288" s="27"/>
      <c r="GW288" s="19"/>
      <c r="GY288" s="75"/>
      <c r="HA288" s="22"/>
      <c r="HB288" s="131"/>
      <c r="HD288" s="27"/>
      <c r="HE288" s="19"/>
      <c r="HG288" s="75"/>
      <c r="HI288" s="22"/>
      <c r="HJ288" s="131"/>
      <c r="HL288" s="27"/>
      <c r="HM288" s="19"/>
      <c r="HO288" s="75"/>
      <c r="HQ288" s="22"/>
      <c r="HR288" s="131"/>
      <c r="HT288" s="27"/>
      <c r="HU288" s="19"/>
      <c r="HW288" s="75"/>
      <c r="HY288" s="22"/>
      <c r="HZ288" s="131"/>
      <c r="IB288" s="27"/>
      <c r="IC288" s="19"/>
      <c r="IE288" s="75"/>
      <c r="IG288" s="22"/>
      <c r="IH288" s="131"/>
      <c r="IJ288" s="27"/>
      <c r="IK288" s="19"/>
      <c r="IM288" s="75"/>
      <c r="IO288" s="22"/>
      <c r="IP288" s="131"/>
      <c r="IR288" s="27"/>
      <c r="IS288" s="19"/>
      <c r="IU288" s="75"/>
      <c r="IW288" s="22"/>
      <c r="IX288" s="131"/>
      <c r="IZ288" s="27"/>
      <c r="JA288" s="19"/>
      <c r="JC288" s="75"/>
      <c r="JE288" s="22"/>
      <c r="JF288" s="131"/>
      <c r="JH288" s="27"/>
      <c r="JI288" s="19"/>
      <c r="JK288" s="75"/>
      <c r="JM288" s="22"/>
      <c r="JN288" s="131"/>
      <c r="JP288" s="27"/>
      <c r="JQ288" s="19"/>
      <c r="JS288" s="75"/>
      <c r="JU288" s="22"/>
      <c r="JV288" s="131"/>
      <c r="JX288" s="27"/>
      <c r="JY288" s="19"/>
      <c r="KA288" s="75"/>
      <c r="KC288" s="22"/>
      <c r="KD288" s="131"/>
      <c r="KF288" s="27"/>
      <c r="KG288" s="19"/>
      <c r="KI288" s="75"/>
      <c r="KK288" s="22"/>
      <c r="KL288" s="131"/>
      <c r="KN288" s="27"/>
      <c r="KO288" s="19"/>
      <c r="KQ288" s="75"/>
      <c r="KS288" s="22"/>
      <c r="KT288" s="131"/>
      <c r="KV288" s="27"/>
      <c r="KW288" s="19"/>
      <c r="KY288" s="75"/>
      <c r="LA288" s="22"/>
      <c r="LB288" s="131"/>
      <c r="LD288" s="27"/>
      <c r="LE288" s="19"/>
      <c r="LG288" s="75"/>
      <c r="LI288" s="22"/>
      <c r="LJ288" s="131"/>
      <c r="LL288" s="27"/>
      <c r="LM288" s="19"/>
      <c r="LO288" s="75"/>
      <c r="LQ288" s="22"/>
      <c r="LR288" s="131"/>
      <c r="LT288" s="27"/>
      <c r="LU288" s="19"/>
      <c r="LW288" s="75"/>
      <c r="LY288" s="22"/>
      <c r="LZ288" s="131"/>
      <c r="MB288" s="27"/>
      <c r="MC288" s="19"/>
      <c r="ME288" s="75"/>
      <c r="MG288" s="22"/>
      <c r="MH288" s="131"/>
      <c r="MJ288" s="27"/>
      <c r="MK288" s="19"/>
      <c r="MM288" s="75"/>
      <c r="MO288" s="22"/>
      <c r="MP288" s="131"/>
      <c r="MR288" s="27"/>
      <c r="MS288" s="19"/>
      <c r="MU288" s="75"/>
      <c r="MW288" s="22"/>
      <c r="MX288" s="131"/>
      <c r="MZ288" s="27"/>
      <c r="NA288" s="19"/>
      <c r="NC288" s="75"/>
      <c r="NE288" s="22"/>
      <c r="NF288" s="131"/>
      <c r="NH288" s="27"/>
      <c r="NI288" s="19"/>
      <c r="NK288" s="75"/>
      <c r="NM288" s="22"/>
      <c r="NN288" s="131"/>
      <c r="NP288" s="27"/>
      <c r="NQ288" s="19"/>
      <c r="NS288" s="75"/>
      <c r="NU288" s="22"/>
      <c r="NV288" s="131"/>
      <c r="NX288" s="27"/>
      <c r="NY288" s="19"/>
      <c r="OA288" s="75"/>
      <c r="OC288" s="22"/>
      <c r="OD288" s="131"/>
      <c r="OF288" s="27"/>
      <c r="OG288" s="19"/>
      <c r="OI288" s="75"/>
      <c r="OK288" s="22"/>
      <c r="OL288" s="131"/>
      <c r="ON288" s="27"/>
      <c r="OO288" s="19"/>
      <c r="OQ288" s="75"/>
      <c r="OS288" s="22"/>
      <c r="OT288" s="131"/>
      <c r="OV288" s="27"/>
      <c r="OW288" s="19"/>
      <c r="OY288" s="75"/>
      <c r="PA288" s="22"/>
      <c r="PB288" s="131"/>
      <c r="PD288" s="27"/>
      <c r="PE288" s="19"/>
      <c r="PG288" s="75"/>
      <c r="PI288" s="22"/>
      <c r="PJ288" s="131"/>
      <c r="PL288" s="27"/>
      <c r="PM288" s="19"/>
      <c r="PO288" s="75"/>
      <c r="PQ288" s="22"/>
      <c r="PR288" s="131"/>
      <c r="PT288" s="27"/>
      <c r="PU288" s="19"/>
      <c r="PW288" s="75"/>
      <c r="PY288" s="22"/>
      <c r="PZ288" s="131"/>
      <c r="QB288" s="27"/>
      <c r="QC288" s="19"/>
      <c r="QE288" s="75"/>
      <c r="QG288" s="22"/>
      <c r="QH288" s="131"/>
      <c r="QJ288" s="27"/>
      <c r="QK288" s="19"/>
      <c r="QM288" s="75"/>
      <c r="QO288" s="22"/>
      <c r="QP288" s="131"/>
      <c r="QR288" s="27"/>
      <c r="QS288" s="19"/>
      <c r="QU288" s="75"/>
      <c r="QW288" s="22"/>
      <c r="QX288" s="131"/>
      <c r="QZ288" s="27"/>
      <c r="RA288" s="19"/>
      <c r="RC288" s="75"/>
      <c r="RE288" s="22"/>
      <c r="RF288" s="131"/>
      <c r="RH288" s="27"/>
      <c r="RI288" s="19"/>
      <c r="RK288" s="75"/>
      <c r="RM288" s="22"/>
      <c r="RN288" s="131"/>
      <c r="RP288" s="27"/>
      <c r="RQ288" s="19"/>
      <c r="RS288" s="75"/>
      <c r="RU288" s="22"/>
      <c r="RV288" s="131"/>
      <c r="RX288" s="27"/>
      <c r="RY288" s="19"/>
      <c r="SA288" s="75"/>
      <c r="SC288" s="22"/>
      <c r="SD288" s="131"/>
      <c r="SF288" s="27"/>
      <c r="SG288" s="19"/>
      <c r="SI288" s="75"/>
      <c r="SK288" s="22"/>
      <c r="SL288" s="131"/>
      <c r="SN288" s="27"/>
      <c r="SO288" s="19"/>
      <c r="SQ288" s="75"/>
      <c r="SS288" s="22"/>
      <c r="ST288" s="131"/>
      <c r="SV288" s="27"/>
      <c r="SW288" s="19"/>
      <c r="SY288" s="75"/>
      <c r="TA288" s="22"/>
      <c r="TB288" s="131"/>
      <c r="TD288" s="27"/>
      <c r="TE288" s="19"/>
      <c r="TG288" s="75"/>
      <c r="TI288" s="22"/>
      <c r="TJ288" s="131"/>
      <c r="TL288" s="27"/>
      <c r="TM288" s="19"/>
      <c r="TO288" s="75"/>
      <c r="TQ288" s="22"/>
      <c r="TR288" s="131"/>
      <c r="TT288" s="27"/>
      <c r="TU288" s="19"/>
      <c r="TW288" s="75"/>
      <c r="TY288" s="22"/>
      <c r="TZ288" s="131"/>
      <c r="UB288" s="27"/>
      <c r="UC288" s="19"/>
      <c r="UE288" s="75"/>
      <c r="UG288" s="22"/>
      <c r="UH288" s="131"/>
      <c r="UJ288" s="27"/>
      <c r="UK288" s="19"/>
      <c r="UM288" s="75"/>
      <c r="UO288" s="22"/>
      <c r="UP288" s="131"/>
      <c r="UR288" s="27"/>
      <c r="US288" s="19"/>
      <c r="UU288" s="75"/>
      <c r="UW288" s="22"/>
      <c r="UX288" s="131"/>
      <c r="UZ288" s="27"/>
      <c r="VA288" s="19"/>
      <c r="VC288" s="75"/>
      <c r="VE288" s="22"/>
      <c r="VF288" s="131"/>
      <c r="VH288" s="27"/>
      <c r="VI288" s="19"/>
      <c r="VK288" s="75"/>
      <c r="VM288" s="22"/>
      <c r="VN288" s="131"/>
      <c r="VP288" s="27"/>
      <c r="VQ288" s="19"/>
      <c r="VS288" s="75"/>
      <c r="VU288" s="22"/>
      <c r="VV288" s="131"/>
      <c r="VX288" s="27"/>
      <c r="VY288" s="19"/>
      <c r="WA288" s="75"/>
      <c r="WC288" s="22"/>
      <c r="WD288" s="131"/>
      <c r="WF288" s="27"/>
      <c r="WG288" s="19"/>
      <c r="WI288" s="75"/>
      <c r="WK288" s="22"/>
      <c r="WL288" s="131"/>
      <c r="WN288" s="27"/>
      <c r="WO288" s="19"/>
      <c r="WQ288" s="75"/>
      <c r="WS288" s="22"/>
      <c r="WT288" s="131"/>
      <c r="WV288" s="27"/>
      <c r="WW288" s="19"/>
      <c r="WY288" s="75"/>
      <c r="XA288" s="22"/>
      <c r="XB288" s="131"/>
      <c r="XD288" s="27"/>
      <c r="XE288" s="19"/>
      <c r="XG288" s="75"/>
      <c r="XI288" s="22"/>
      <c r="XJ288" s="131"/>
      <c r="XL288" s="27"/>
      <c r="XM288" s="19"/>
      <c r="XO288" s="75"/>
      <c r="XQ288" s="22"/>
      <c r="XR288" s="131"/>
      <c r="XT288" s="27"/>
      <c r="XU288" s="19"/>
      <c r="XW288" s="75"/>
      <c r="XY288" s="22"/>
      <c r="XZ288" s="131"/>
      <c r="YB288" s="27"/>
      <c r="YC288" s="19"/>
      <c r="YE288" s="75"/>
      <c r="YG288" s="22"/>
      <c r="YH288" s="131"/>
      <c r="YJ288" s="27"/>
      <c r="YK288" s="19"/>
      <c r="YM288" s="75"/>
      <c r="YO288" s="22"/>
      <c r="YP288" s="131"/>
      <c r="YR288" s="27"/>
      <c r="YS288" s="19"/>
      <c r="YU288" s="75"/>
      <c r="YW288" s="22"/>
      <c r="YX288" s="131"/>
      <c r="YZ288" s="27"/>
      <c r="ZA288" s="19"/>
      <c r="ZC288" s="75"/>
      <c r="ZE288" s="22"/>
      <c r="ZF288" s="131"/>
      <c r="ZH288" s="27"/>
      <c r="ZI288" s="19"/>
      <c r="ZK288" s="75"/>
      <c r="ZM288" s="22"/>
      <c r="ZN288" s="131"/>
      <c r="ZP288" s="27"/>
      <c r="ZQ288" s="19"/>
      <c r="ZS288" s="75"/>
      <c r="ZU288" s="22"/>
      <c r="ZV288" s="131"/>
      <c r="ZX288" s="27"/>
      <c r="ZY288" s="19"/>
      <c r="AAA288" s="75"/>
      <c r="AAC288" s="22"/>
      <c r="AAD288" s="131"/>
      <c r="AAF288" s="27"/>
      <c r="AAG288" s="19"/>
      <c r="AAI288" s="75"/>
      <c r="AAK288" s="22"/>
      <c r="AAL288" s="131"/>
      <c r="AAN288" s="27"/>
      <c r="AAO288" s="19"/>
      <c r="AAQ288" s="75"/>
      <c r="AAS288" s="22"/>
      <c r="AAT288" s="131"/>
      <c r="AAV288" s="27"/>
      <c r="AAW288" s="19"/>
      <c r="AAY288" s="75"/>
      <c r="ABA288" s="22"/>
      <c r="ABB288" s="131"/>
      <c r="ABD288" s="27"/>
      <c r="ABE288" s="19"/>
      <c r="ABG288" s="75"/>
      <c r="ABI288" s="22"/>
      <c r="ABJ288" s="131"/>
      <c r="ABL288" s="27"/>
      <c r="ABM288" s="19"/>
      <c r="ABO288" s="75"/>
      <c r="ABQ288" s="22"/>
      <c r="ABR288" s="131"/>
      <c r="ABT288" s="27"/>
      <c r="ABU288" s="19"/>
      <c r="ABW288" s="75"/>
      <c r="ABY288" s="22"/>
      <c r="ABZ288" s="131"/>
      <c r="ACB288" s="27"/>
      <c r="ACC288" s="19"/>
      <c r="ACE288" s="75"/>
      <c r="ACG288" s="22"/>
      <c r="ACH288" s="131"/>
      <c r="ACJ288" s="27"/>
      <c r="ACK288" s="19"/>
      <c r="ACM288" s="75"/>
      <c r="ACO288" s="22"/>
      <c r="ACP288" s="131"/>
      <c r="ACR288" s="27"/>
      <c r="ACS288" s="19"/>
      <c r="ACU288" s="75"/>
      <c r="ACW288" s="22"/>
      <c r="ACX288" s="131"/>
      <c r="ACZ288" s="27"/>
      <c r="ADA288" s="19"/>
      <c r="ADC288" s="75"/>
      <c r="ADE288" s="22"/>
      <c r="ADF288" s="131"/>
      <c r="ADH288" s="27"/>
      <c r="ADI288" s="19"/>
      <c r="ADK288" s="75"/>
      <c r="ADM288" s="22"/>
      <c r="ADN288" s="131"/>
      <c r="ADP288" s="27"/>
      <c r="ADQ288" s="19"/>
      <c r="ADS288" s="75"/>
      <c r="ADU288" s="22"/>
      <c r="ADV288" s="131"/>
      <c r="ADX288" s="27"/>
      <c r="ADY288" s="19"/>
      <c r="AEA288" s="75"/>
      <c r="AEC288" s="22"/>
      <c r="AED288" s="131"/>
      <c r="AEF288" s="27"/>
      <c r="AEG288" s="19"/>
      <c r="AEI288" s="75"/>
      <c r="AEK288" s="22"/>
      <c r="AEL288" s="131"/>
      <c r="AEN288" s="27"/>
      <c r="AEO288" s="19"/>
      <c r="AEQ288" s="75"/>
      <c r="AES288" s="22"/>
      <c r="AET288" s="131"/>
      <c r="AEV288" s="27"/>
      <c r="AEW288" s="19"/>
      <c r="AEY288" s="75"/>
      <c r="AFA288" s="22"/>
      <c r="AFB288" s="131"/>
      <c r="AFD288" s="27"/>
      <c r="AFE288" s="19"/>
      <c r="AFG288" s="75"/>
      <c r="AFI288" s="22"/>
      <c r="AFJ288" s="131"/>
      <c r="AFL288" s="27"/>
      <c r="AFM288" s="19"/>
      <c r="AFO288" s="75"/>
      <c r="AFQ288" s="22"/>
      <c r="AFR288" s="131"/>
      <c r="AFT288" s="27"/>
      <c r="AFU288" s="19"/>
      <c r="AFW288" s="75"/>
      <c r="AFY288" s="22"/>
      <c r="AFZ288" s="131"/>
      <c r="AGB288" s="27"/>
      <c r="AGC288" s="19"/>
      <c r="AGE288" s="75"/>
      <c r="AGG288" s="22"/>
      <c r="AGH288" s="131"/>
      <c r="AGJ288" s="27"/>
      <c r="AGK288" s="19"/>
      <c r="AGM288" s="75"/>
      <c r="AGO288" s="22"/>
      <c r="AGP288" s="131"/>
      <c r="AGR288" s="27"/>
      <c r="AGS288" s="19"/>
      <c r="AGU288" s="75"/>
      <c r="AGW288" s="22"/>
      <c r="AGX288" s="131"/>
      <c r="AGZ288" s="27"/>
      <c r="AHA288" s="19"/>
      <c r="AHC288" s="75"/>
      <c r="AHE288" s="22"/>
      <c r="AHF288" s="131"/>
      <c r="AHH288" s="27"/>
      <c r="AHI288" s="19"/>
      <c r="AHK288" s="75"/>
      <c r="AHM288" s="22"/>
      <c r="AHN288" s="131"/>
      <c r="AHP288" s="27"/>
      <c r="AHQ288" s="19"/>
      <c r="AHS288" s="75"/>
      <c r="AHU288" s="22"/>
      <c r="AHV288" s="131"/>
      <c r="AHX288" s="27"/>
      <c r="AHY288" s="19"/>
      <c r="AIA288" s="75"/>
      <c r="AIC288" s="22"/>
      <c r="AID288" s="131"/>
      <c r="AIF288" s="27"/>
      <c r="AIG288" s="19"/>
      <c r="AII288" s="75"/>
      <c r="AIK288" s="22"/>
      <c r="AIL288" s="131"/>
      <c r="AIN288" s="27"/>
      <c r="AIO288" s="19"/>
      <c r="AIQ288" s="75"/>
      <c r="AIS288" s="22"/>
      <c r="AIT288" s="131"/>
      <c r="AIV288" s="27"/>
      <c r="AIW288" s="19"/>
      <c r="AIY288" s="75"/>
      <c r="AJA288" s="22"/>
      <c r="AJB288" s="131"/>
      <c r="AJD288" s="27"/>
      <c r="AJE288" s="19"/>
      <c r="AJG288" s="75"/>
      <c r="AJI288" s="22"/>
      <c r="AJJ288" s="131"/>
      <c r="AJL288" s="27"/>
      <c r="AJM288" s="19"/>
      <c r="AJO288" s="75"/>
      <c r="AJQ288" s="22"/>
      <c r="AJR288" s="131"/>
      <c r="AJT288" s="27"/>
      <c r="AJU288" s="19"/>
      <c r="AJW288" s="75"/>
      <c r="AJY288" s="22"/>
      <c r="AJZ288" s="131"/>
      <c r="AKB288" s="27"/>
      <c r="AKC288" s="19"/>
      <c r="AKE288" s="75"/>
      <c r="AKG288" s="22"/>
      <c r="AKH288" s="131"/>
      <c r="AKJ288" s="27"/>
      <c r="AKK288" s="19"/>
      <c r="AKM288" s="75"/>
      <c r="AKO288" s="22"/>
      <c r="AKP288" s="131"/>
      <c r="AKR288" s="27"/>
      <c r="AKS288" s="19"/>
      <c r="AKU288" s="75"/>
      <c r="AKW288" s="22"/>
      <c r="AKX288" s="131"/>
      <c r="AKZ288" s="27"/>
      <c r="ALA288" s="19"/>
      <c r="ALC288" s="75"/>
      <c r="ALE288" s="22"/>
      <c r="ALF288" s="131"/>
      <c r="ALH288" s="27"/>
      <c r="ALI288" s="19"/>
      <c r="ALK288" s="75"/>
      <c r="ALM288" s="22"/>
      <c r="ALN288" s="131"/>
      <c r="ALP288" s="27"/>
      <c r="ALQ288" s="19"/>
      <c r="ALS288" s="75"/>
      <c r="ALU288" s="22"/>
      <c r="ALV288" s="131"/>
      <c r="ALX288" s="27"/>
      <c r="ALY288" s="19"/>
      <c r="AMA288" s="75"/>
      <c r="AMC288" s="22"/>
      <c r="AMD288" s="131"/>
      <c r="AMF288" s="27"/>
      <c r="AMG288" s="19"/>
      <c r="AMI288" s="75"/>
      <c r="AMK288" s="22"/>
      <c r="AML288" s="131"/>
      <c r="AMN288" s="27"/>
      <c r="AMO288" s="19"/>
      <c r="AMQ288" s="75"/>
      <c r="AMS288" s="22"/>
      <c r="AMT288" s="131"/>
      <c r="AMV288" s="27"/>
      <c r="AMW288" s="19"/>
      <c r="AMY288" s="75"/>
      <c r="ANA288" s="22"/>
      <c r="ANB288" s="131"/>
      <c r="AND288" s="27"/>
      <c r="ANE288" s="19"/>
      <c r="ANG288" s="75"/>
      <c r="ANI288" s="22"/>
      <c r="ANJ288" s="131"/>
      <c r="ANL288" s="27"/>
      <c r="ANM288" s="19"/>
      <c r="ANO288" s="75"/>
      <c r="ANQ288" s="22"/>
      <c r="ANR288" s="131"/>
      <c r="ANT288" s="27"/>
      <c r="ANU288" s="19"/>
      <c r="ANW288" s="75"/>
      <c r="ANY288" s="22"/>
      <c r="ANZ288" s="131"/>
      <c r="AOB288" s="27"/>
      <c r="AOC288" s="19"/>
      <c r="AOE288" s="75"/>
      <c r="AOG288" s="22"/>
      <c r="AOH288" s="131"/>
      <c r="AOJ288" s="27"/>
      <c r="AOK288" s="19"/>
      <c r="AOM288" s="75"/>
      <c r="AOO288" s="22"/>
      <c r="AOP288" s="131"/>
      <c r="AOR288" s="27"/>
      <c r="AOS288" s="19"/>
      <c r="AOU288" s="75"/>
      <c r="AOW288" s="22"/>
      <c r="AOX288" s="131"/>
      <c r="AOZ288" s="27"/>
      <c r="APA288" s="19"/>
      <c r="APC288" s="75"/>
      <c r="APE288" s="22"/>
      <c r="APF288" s="131"/>
      <c r="APH288" s="27"/>
      <c r="API288" s="19"/>
      <c r="APK288" s="75"/>
      <c r="APM288" s="22"/>
      <c r="APN288" s="131"/>
      <c r="APP288" s="27"/>
      <c r="APQ288" s="19"/>
      <c r="APS288" s="75"/>
      <c r="APU288" s="22"/>
      <c r="APV288" s="131"/>
      <c r="APX288" s="27"/>
      <c r="APY288" s="19"/>
      <c r="AQA288" s="75"/>
      <c r="AQC288" s="22"/>
      <c r="AQD288" s="131"/>
      <c r="AQF288" s="27"/>
      <c r="AQG288" s="19"/>
      <c r="AQI288" s="75"/>
      <c r="AQK288" s="22"/>
      <c r="AQL288" s="131"/>
      <c r="AQN288" s="27"/>
      <c r="AQO288" s="19"/>
      <c r="AQQ288" s="75"/>
      <c r="AQS288" s="22"/>
      <c r="AQT288" s="131"/>
      <c r="AQV288" s="27"/>
      <c r="AQW288" s="19"/>
      <c r="AQY288" s="75"/>
      <c r="ARA288" s="22"/>
      <c r="ARB288" s="131"/>
      <c r="ARD288" s="27"/>
      <c r="ARE288" s="19"/>
      <c r="ARG288" s="75"/>
      <c r="ARI288" s="22"/>
      <c r="ARJ288" s="131"/>
      <c r="ARL288" s="27"/>
      <c r="ARM288" s="19"/>
      <c r="ARO288" s="75"/>
      <c r="ARQ288" s="22"/>
      <c r="ARR288" s="131"/>
      <c r="ART288" s="27"/>
      <c r="ARU288" s="19"/>
      <c r="ARW288" s="75"/>
      <c r="ARY288" s="22"/>
      <c r="ARZ288" s="131"/>
      <c r="ASB288" s="27"/>
      <c r="ASC288" s="19"/>
      <c r="ASE288" s="75"/>
      <c r="ASG288" s="22"/>
      <c r="ASH288" s="131"/>
      <c r="ASJ288" s="27"/>
      <c r="ASK288" s="19"/>
      <c r="ASM288" s="75"/>
      <c r="ASO288" s="22"/>
      <c r="ASP288" s="131"/>
      <c r="ASR288" s="27"/>
      <c r="ASS288" s="19"/>
      <c r="ASU288" s="75"/>
      <c r="ASW288" s="22"/>
      <c r="ASX288" s="131"/>
      <c r="ASZ288" s="27"/>
      <c r="ATA288" s="19"/>
      <c r="ATC288" s="75"/>
      <c r="ATE288" s="22"/>
      <c r="ATF288" s="131"/>
      <c r="ATH288" s="27"/>
      <c r="ATI288" s="19"/>
      <c r="ATK288" s="75"/>
      <c r="ATM288" s="22"/>
      <c r="ATN288" s="131"/>
      <c r="ATP288" s="27"/>
      <c r="ATQ288" s="19"/>
      <c r="ATS288" s="75"/>
      <c r="ATU288" s="22"/>
      <c r="ATV288" s="131"/>
      <c r="ATX288" s="27"/>
      <c r="ATY288" s="19"/>
      <c r="AUA288" s="75"/>
      <c r="AUC288" s="22"/>
      <c r="AUD288" s="131"/>
      <c r="AUF288" s="27"/>
      <c r="AUG288" s="19"/>
      <c r="AUI288" s="75"/>
      <c r="AUK288" s="22"/>
      <c r="AUL288" s="131"/>
      <c r="AUN288" s="27"/>
      <c r="AUO288" s="19"/>
      <c r="AUQ288" s="75"/>
      <c r="AUS288" s="22"/>
      <c r="AUT288" s="131"/>
      <c r="AUV288" s="27"/>
      <c r="AUW288" s="19"/>
      <c r="AUY288" s="75"/>
      <c r="AVA288" s="22"/>
      <c r="AVB288" s="131"/>
      <c r="AVD288" s="27"/>
      <c r="AVE288" s="19"/>
      <c r="AVG288" s="75"/>
      <c r="AVI288" s="22"/>
      <c r="AVJ288" s="131"/>
      <c r="AVL288" s="27"/>
      <c r="AVM288" s="19"/>
      <c r="AVO288" s="75"/>
      <c r="AVQ288" s="22"/>
      <c r="AVR288" s="131"/>
      <c r="AVT288" s="27"/>
      <c r="AVU288" s="19"/>
      <c r="AVW288" s="75"/>
      <c r="AVY288" s="22"/>
      <c r="AVZ288" s="131"/>
      <c r="AWB288" s="27"/>
      <c r="AWC288" s="19"/>
      <c r="AWE288" s="75"/>
      <c r="AWG288" s="22"/>
      <c r="AWH288" s="131"/>
      <c r="AWJ288" s="27"/>
      <c r="AWK288" s="19"/>
      <c r="AWM288" s="75"/>
      <c r="AWO288" s="22"/>
      <c r="AWP288" s="131"/>
      <c r="AWR288" s="27"/>
      <c r="AWS288" s="19"/>
      <c r="AWU288" s="75"/>
      <c r="AWW288" s="22"/>
      <c r="AWX288" s="131"/>
      <c r="AWZ288" s="27"/>
      <c r="AXA288" s="19"/>
      <c r="AXC288" s="75"/>
      <c r="AXE288" s="22"/>
      <c r="AXF288" s="131"/>
      <c r="AXH288" s="27"/>
      <c r="AXI288" s="19"/>
      <c r="AXK288" s="75"/>
      <c r="AXM288" s="22"/>
      <c r="AXN288" s="131"/>
      <c r="AXP288" s="27"/>
      <c r="AXQ288" s="19"/>
      <c r="AXS288" s="75"/>
      <c r="AXU288" s="22"/>
      <c r="AXV288" s="131"/>
      <c r="AXX288" s="27"/>
      <c r="AXY288" s="19"/>
      <c r="AYA288" s="75"/>
      <c r="AYC288" s="22"/>
      <c r="AYD288" s="131"/>
      <c r="AYF288" s="27"/>
      <c r="AYG288" s="19"/>
      <c r="AYI288" s="75"/>
      <c r="AYK288" s="22"/>
      <c r="AYL288" s="131"/>
      <c r="AYN288" s="27"/>
      <c r="AYO288" s="19"/>
      <c r="AYQ288" s="75"/>
      <c r="AYS288" s="22"/>
      <c r="AYT288" s="131"/>
      <c r="AYV288" s="27"/>
      <c r="AYW288" s="19"/>
      <c r="AYY288" s="75"/>
      <c r="AZA288" s="22"/>
      <c r="AZB288" s="131"/>
      <c r="AZD288" s="27"/>
      <c r="AZE288" s="19"/>
      <c r="AZG288" s="75"/>
      <c r="AZI288" s="22"/>
      <c r="AZJ288" s="131"/>
      <c r="AZL288" s="27"/>
      <c r="AZM288" s="19"/>
      <c r="AZO288" s="75"/>
      <c r="AZQ288" s="22"/>
      <c r="AZR288" s="131"/>
      <c r="AZT288" s="27"/>
      <c r="AZU288" s="19"/>
      <c r="AZW288" s="75"/>
      <c r="AZY288" s="22"/>
      <c r="AZZ288" s="131"/>
      <c r="BAB288" s="27"/>
      <c r="BAC288" s="19"/>
      <c r="BAE288" s="75"/>
      <c r="BAG288" s="22"/>
      <c r="BAH288" s="131"/>
      <c r="BAJ288" s="27"/>
      <c r="BAK288" s="19"/>
      <c r="BAM288" s="75"/>
      <c r="BAO288" s="22"/>
      <c r="BAP288" s="131"/>
      <c r="BAR288" s="27"/>
      <c r="BAS288" s="19"/>
      <c r="BAU288" s="75"/>
      <c r="BAW288" s="22"/>
      <c r="BAX288" s="131"/>
      <c r="BAZ288" s="27"/>
      <c r="BBA288" s="19"/>
      <c r="BBC288" s="75"/>
      <c r="BBE288" s="22"/>
      <c r="BBF288" s="131"/>
      <c r="BBH288" s="27"/>
      <c r="BBI288" s="19"/>
      <c r="BBK288" s="75"/>
      <c r="BBM288" s="22"/>
      <c r="BBN288" s="131"/>
      <c r="BBP288" s="27"/>
      <c r="BBQ288" s="19"/>
      <c r="BBS288" s="75"/>
      <c r="BBU288" s="22"/>
      <c r="BBV288" s="131"/>
      <c r="BBX288" s="27"/>
      <c r="BBY288" s="19"/>
      <c r="BCA288" s="75"/>
      <c r="BCC288" s="22"/>
      <c r="BCD288" s="131"/>
      <c r="BCF288" s="27"/>
      <c r="BCG288" s="19"/>
      <c r="BCI288" s="75"/>
      <c r="BCK288" s="22"/>
      <c r="BCL288" s="131"/>
      <c r="BCN288" s="27"/>
      <c r="BCO288" s="19"/>
      <c r="BCQ288" s="75"/>
      <c r="BCS288" s="22"/>
      <c r="BCT288" s="131"/>
      <c r="BCV288" s="27"/>
      <c r="BCW288" s="19"/>
      <c r="BCY288" s="75"/>
      <c r="BDA288" s="22"/>
      <c r="BDB288" s="131"/>
      <c r="BDD288" s="27"/>
      <c r="BDE288" s="19"/>
      <c r="BDG288" s="75"/>
      <c r="BDI288" s="22"/>
      <c r="BDJ288" s="131"/>
      <c r="BDL288" s="27"/>
      <c r="BDM288" s="19"/>
      <c r="BDO288" s="75"/>
      <c r="BDQ288" s="22"/>
      <c r="BDR288" s="131"/>
      <c r="BDT288" s="27"/>
      <c r="BDU288" s="19"/>
      <c r="BDW288" s="75"/>
      <c r="BDY288" s="22"/>
      <c r="BDZ288" s="131"/>
      <c r="BEB288" s="27"/>
      <c r="BEC288" s="19"/>
      <c r="BEE288" s="75"/>
      <c r="BEG288" s="22"/>
      <c r="BEH288" s="131"/>
      <c r="BEJ288" s="27"/>
      <c r="BEK288" s="19"/>
      <c r="BEM288" s="75"/>
      <c r="BEO288" s="22"/>
      <c r="BEP288" s="131"/>
      <c r="BER288" s="27"/>
      <c r="BES288" s="19"/>
      <c r="BEU288" s="75"/>
      <c r="BEW288" s="22"/>
      <c r="BEX288" s="131"/>
      <c r="BEZ288" s="27"/>
      <c r="BFA288" s="19"/>
      <c r="BFC288" s="75"/>
      <c r="BFE288" s="22"/>
      <c r="BFF288" s="131"/>
      <c r="BFH288" s="27"/>
      <c r="BFI288" s="19"/>
      <c r="BFK288" s="75"/>
      <c r="BFM288" s="22"/>
      <c r="BFN288" s="131"/>
      <c r="BFP288" s="27"/>
      <c r="BFQ288" s="19"/>
      <c r="BFS288" s="75"/>
      <c r="BFU288" s="22"/>
      <c r="BFV288" s="131"/>
      <c r="BFX288" s="27"/>
      <c r="BFY288" s="19"/>
      <c r="BGA288" s="75"/>
      <c r="BGC288" s="22"/>
      <c r="BGD288" s="131"/>
      <c r="BGF288" s="27"/>
      <c r="BGG288" s="19"/>
      <c r="BGI288" s="75"/>
      <c r="BGK288" s="22"/>
      <c r="BGL288" s="131"/>
      <c r="BGN288" s="27"/>
      <c r="BGO288" s="19"/>
      <c r="BGQ288" s="75"/>
      <c r="BGS288" s="22"/>
      <c r="BGT288" s="131"/>
      <c r="BGV288" s="27"/>
      <c r="BGW288" s="19"/>
      <c r="BGY288" s="75"/>
      <c r="BHA288" s="22"/>
      <c r="BHB288" s="131"/>
      <c r="BHD288" s="27"/>
      <c r="BHE288" s="19"/>
      <c r="BHG288" s="75"/>
      <c r="BHI288" s="22"/>
      <c r="BHJ288" s="131"/>
      <c r="BHL288" s="27"/>
      <c r="BHM288" s="19"/>
      <c r="BHO288" s="75"/>
      <c r="BHQ288" s="22"/>
      <c r="BHR288" s="131"/>
      <c r="BHT288" s="27"/>
      <c r="BHU288" s="19"/>
      <c r="BHW288" s="75"/>
      <c r="BHY288" s="22"/>
      <c r="BHZ288" s="131"/>
      <c r="BIB288" s="27"/>
      <c r="BIC288" s="19"/>
      <c r="BIE288" s="75"/>
      <c r="BIG288" s="22"/>
      <c r="BIH288" s="131"/>
      <c r="BIJ288" s="27"/>
      <c r="BIK288" s="19"/>
      <c r="BIM288" s="75"/>
      <c r="BIO288" s="22"/>
      <c r="BIP288" s="131"/>
      <c r="BIR288" s="27"/>
      <c r="BIS288" s="19"/>
      <c r="BIU288" s="75"/>
      <c r="BIW288" s="22"/>
      <c r="BIX288" s="131"/>
      <c r="BIZ288" s="27"/>
      <c r="BJA288" s="19"/>
      <c r="BJC288" s="75"/>
      <c r="BJE288" s="22"/>
      <c r="BJF288" s="131"/>
      <c r="BJH288" s="27"/>
      <c r="BJI288" s="19"/>
      <c r="BJK288" s="75"/>
      <c r="BJM288" s="22"/>
      <c r="BJN288" s="131"/>
      <c r="BJP288" s="27"/>
      <c r="BJQ288" s="19"/>
      <c r="BJS288" s="75"/>
      <c r="BJU288" s="22"/>
      <c r="BJV288" s="131"/>
      <c r="BJX288" s="27"/>
      <c r="BJY288" s="19"/>
      <c r="BKA288" s="75"/>
      <c r="BKC288" s="22"/>
      <c r="BKD288" s="131"/>
      <c r="BKF288" s="27"/>
      <c r="BKG288" s="19"/>
      <c r="BKI288" s="75"/>
      <c r="BKK288" s="22"/>
      <c r="BKL288" s="131"/>
      <c r="BKN288" s="27"/>
      <c r="BKO288" s="19"/>
      <c r="BKQ288" s="75"/>
      <c r="BKS288" s="22"/>
      <c r="BKT288" s="131"/>
      <c r="BKV288" s="27"/>
      <c r="BKW288" s="19"/>
      <c r="BKY288" s="75"/>
      <c r="BLA288" s="22"/>
      <c r="BLB288" s="131"/>
      <c r="BLD288" s="27"/>
      <c r="BLE288" s="19"/>
      <c r="BLG288" s="75"/>
      <c r="BLI288" s="22"/>
      <c r="BLJ288" s="131"/>
      <c r="BLL288" s="27"/>
      <c r="BLM288" s="19"/>
      <c r="BLO288" s="75"/>
      <c r="BLQ288" s="22"/>
      <c r="BLR288" s="131"/>
      <c r="BLT288" s="27"/>
      <c r="BLU288" s="19"/>
      <c r="BLW288" s="75"/>
      <c r="BLY288" s="22"/>
      <c r="BLZ288" s="131"/>
      <c r="BMB288" s="27"/>
      <c r="BMC288" s="19"/>
      <c r="BME288" s="75"/>
      <c r="BMG288" s="22"/>
      <c r="BMH288" s="131"/>
      <c r="BMJ288" s="27"/>
      <c r="BMK288" s="19"/>
      <c r="BMM288" s="75"/>
      <c r="BMO288" s="22"/>
      <c r="BMP288" s="131"/>
      <c r="BMR288" s="27"/>
      <c r="BMS288" s="19"/>
      <c r="BMU288" s="75"/>
      <c r="BMW288" s="22"/>
      <c r="BMX288" s="131"/>
      <c r="BMZ288" s="27"/>
      <c r="BNA288" s="19"/>
      <c r="BNC288" s="75"/>
      <c r="BNE288" s="22"/>
      <c r="BNF288" s="131"/>
      <c r="BNH288" s="27"/>
      <c r="BNI288" s="19"/>
      <c r="BNK288" s="75"/>
      <c r="BNM288" s="22"/>
      <c r="BNN288" s="131"/>
      <c r="BNP288" s="27"/>
      <c r="BNQ288" s="19"/>
      <c r="BNS288" s="75"/>
      <c r="BNU288" s="22"/>
      <c r="BNV288" s="131"/>
      <c r="BNX288" s="27"/>
      <c r="BNY288" s="19"/>
      <c r="BOA288" s="75"/>
      <c r="BOC288" s="22"/>
      <c r="BOD288" s="131"/>
      <c r="BOF288" s="27"/>
      <c r="BOG288" s="19"/>
      <c r="BOI288" s="75"/>
      <c r="BOK288" s="22"/>
      <c r="BOL288" s="131"/>
      <c r="BON288" s="27"/>
      <c r="BOO288" s="19"/>
      <c r="BOQ288" s="75"/>
      <c r="BOS288" s="22"/>
      <c r="BOT288" s="131"/>
      <c r="BOV288" s="27"/>
      <c r="BOW288" s="19"/>
      <c r="BOY288" s="75"/>
      <c r="BPA288" s="22"/>
      <c r="BPB288" s="131"/>
      <c r="BPD288" s="27"/>
      <c r="BPE288" s="19"/>
      <c r="BPG288" s="75"/>
      <c r="BPI288" s="22"/>
      <c r="BPJ288" s="131"/>
      <c r="BPL288" s="27"/>
      <c r="BPM288" s="19"/>
      <c r="BPO288" s="75"/>
      <c r="BPQ288" s="22"/>
      <c r="BPR288" s="131"/>
      <c r="BPT288" s="27"/>
      <c r="BPU288" s="19"/>
      <c r="BPW288" s="75"/>
      <c r="BPY288" s="22"/>
      <c r="BPZ288" s="131"/>
      <c r="BQB288" s="27"/>
      <c r="BQC288" s="19"/>
      <c r="BQE288" s="75"/>
      <c r="BQG288" s="22"/>
      <c r="BQH288" s="131"/>
      <c r="BQJ288" s="27"/>
      <c r="BQK288" s="19"/>
      <c r="BQM288" s="75"/>
      <c r="BQO288" s="22"/>
      <c r="BQP288" s="131"/>
      <c r="BQR288" s="27"/>
      <c r="BQS288" s="19"/>
      <c r="BQU288" s="75"/>
      <c r="BQW288" s="22"/>
      <c r="BQX288" s="131"/>
      <c r="BQZ288" s="27"/>
      <c r="BRA288" s="19"/>
      <c r="BRC288" s="75"/>
      <c r="BRE288" s="22"/>
      <c r="BRF288" s="131"/>
      <c r="BRH288" s="27"/>
      <c r="BRI288" s="19"/>
      <c r="BRK288" s="75"/>
      <c r="BRM288" s="22"/>
      <c r="BRN288" s="131"/>
      <c r="BRP288" s="27"/>
      <c r="BRQ288" s="19"/>
      <c r="BRS288" s="75"/>
      <c r="BRU288" s="22"/>
      <c r="BRV288" s="131"/>
      <c r="BRX288" s="27"/>
      <c r="BRY288" s="19"/>
      <c r="BSA288" s="75"/>
      <c r="BSC288" s="22"/>
      <c r="BSD288" s="131"/>
      <c r="BSF288" s="27"/>
      <c r="BSG288" s="19"/>
      <c r="BSI288" s="75"/>
      <c r="BSK288" s="22"/>
      <c r="BSL288" s="131"/>
      <c r="BSN288" s="27"/>
      <c r="BSO288" s="19"/>
      <c r="BSQ288" s="75"/>
      <c r="BSS288" s="22"/>
      <c r="BST288" s="131"/>
      <c r="BSV288" s="27"/>
      <c r="BSW288" s="19"/>
      <c r="BSY288" s="75"/>
      <c r="BTA288" s="22"/>
      <c r="BTB288" s="131"/>
      <c r="BTD288" s="27"/>
      <c r="BTE288" s="19"/>
      <c r="BTG288" s="75"/>
      <c r="BTI288" s="22"/>
      <c r="BTJ288" s="131"/>
      <c r="BTL288" s="27"/>
      <c r="BTM288" s="19"/>
      <c r="BTO288" s="75"/>
      <c r="BTQ288" s="22"/>
      <c r="BTR288" s="131"/>
      <c r="BTT288" s="27"/>
      <c r="BTU288" s="19"/>
      <c r="BTW288" s="75"/>
      <c r="BTY288" s="22"/>
      <c r="BTZ288" s="131"/>
      <c r="BUB288" s="27"/>
      <c r="BUC288" s="19"/>
      <c r="BUE288" s="75"/>
      <c r="BUG288" s="22"/>
      <c r="BUH288" s="131"/>
      <c r="BUJ288" s="27"/>
      <c r="BUK288" s="19"/>
      <c r="BUM288" s="75"/>
      <c r="BUO288" s="22"/>
      <c r="BUP288" s="131"/>
      <c r="BUR288" s="27"/>
      <c r="BUS288" s="19"/>
      <c r="BUU288" s="75"/>
      <c r="BUW288" s="22"/>
      <c r="BUX288" s="131"/>
      <c r="BUZ288" s="27"/>
      <c r="BVA288" s="19"/>
      <c r="BVC288" s="75"/>
      <c r="BVE288" s="22"/>
      <c r="BVF288" s="131"/>
      <c r="BVH288" s="27"/>
      <c r="BVI288" s="19"/>
      <c r="BVK288" s="75"/>
      <c r="BVM288" s="22"/>
      <c r="BVN288" s="131"/>
      <c r="BVP288" s="27"/>
      <c r="BVQ288" s="19"/>
      <c r="BVS288" s="75"/>
      <c r="BVU288" s="22"/>
      <c r="BVV288" s="131"/>
      <c r="BVX288" s="27"/>
      <c r="BVY288" s="19"/>
      <c r="BWA288" s="75"/>
      <c r="BWC288" s="22"/>
      <c r="BWD288" s="131"/>
      <c r="BWF288" s="27"/>
      <c r="BWG288" s="19"/>
      <c r="BWI288" s="75"/>
      <c r="BWK288" s="22"/>
      <c r="BWL288" s="131"/>
      <c r="BWN288" s="27"/>
      <c r="BWO288" s="19"/>
      <c r="BWQ288" s="75"/>
      <c r="BWS288" s="22"/>
      <c r="BWT288" s="131"/>
      <c r="BWV288" s="27"/>
      <c r="BWW288" s="19"/>
      <c r="BWY288" s="75"/>
      <c r="BXA288" s="22"/>
      <c r="BXB288" s="131"/>
      <c r="BXD288" s="27"/>
      <c r="BXE288" s="19"/>
      <c r="BXG288" s="75"/>
      <c r="BXI288" s="22"/>
      <c r="BXJ288" s="131"/>
      <c r="BXL288" s="27"/>
      <c r="BXM288" s="19"/>
      <c r="BXO288" s="75"/>
      <c r="BXQ288" s="22"/>
      <c r="BXR288" s="131"/>
      <c r="BXT288" s="27"/>
      <c r="BXU288" s="19"/>
      <c r="BXW288" s="75"/>
      <c r="BXY288" s="22"/>
      <c r="BXZ288" s="131"/>
      <c r="BYB288" s="27"/>
      <c r="BYC288" s="19"/>
      <c r="BYE288" s="75"/>
      <c r="BYG288" s="22"/>
      <c r="BYH288" s="131"/>
      <c r="BYJ288" s="27"/>
      <c r="BYK288" s="19"/>
      <c r="BYM288" s="75"/>
      <c r="BYO288" s="22"/>
      <c r="BYP288" s="131"/>
      <c r="BYR288" s="27"/>
      <c r="BYS288" s="19"/>
      <c r="BYU288" s="75"/>
      <c r="BYW288" s="22"/>
      <c r="BYX288" s="131"/>
      <c r="BYZ288" s="27"/>
      <c r="BZA288" s="19"/>
      <c r="BZC288" s="75"/>
      <c r="BZE288" s="22"/>
      <c r="BZF288" s="131"/>
      <c r="BZH288" s="27"/>
      <c r="BZI288" s="19"/>
      <c r="BZK288" s="75"/>
      <c r="BZM288" s="22"/>
      <c r="BZN288" s="131"/>
      <c r="BZP288" s="27"/>
      <c r="BZQ288" s="19"/>
      <c r="BZS288" s="75"/>
      <c r="BZU288" s="22"/>
      <c r="BZV288" s="131"/>
      <c r="BZX288" s="27"/>
      <c r="BZY288" s="19"/>
      <c r="CAA288" s="75"/>
      <c r="CAC288" s="22"/>
      <c r="CAD288" s="131"/>
      <c r="CAF288" s="27"/>
      <c r="CAG288" s="19"/>
      <c r="CAI288" s="75"/>
      <c r="CAK288" s="22"/>
      <c r="CAL288" s="131"/>
      <c r="CAN288" s="27"/>
      <c r="CAO288" s="19"/>
      <c r="CAQ288" s="75"/>
      <c r="CAS288" s="22"/>
      <c r="CAT288" s="131"/>
      <c r="CAV288" s="27"/>
      <c r="CAW288" s="19"/>
      <c r="CAY288" s="75"/>
      <c r="CBA288" s="22"/>
      <c r="CBB288" s="131"/>
      <c r="CBD288" s="27"/>
      <c r="CBE288" s="19"/>
      <c r="CBG288" s="75"/>
      <c r="CBI288" s="22"/>
      <c r="CBJ288" s="131"/>
      <c r="CBL288" s="27"/>
      <c r="CBM288" s="19"/>
      <c r="CBO288" s="75"/>
      <c r="CBQ288" s="22"/>
      <c r="CBR288" s="131"/>
      <c r="CBT288" s="27"/>
      <c r="CBU288" s="19"/>
      <c r="CBW288" s="75"/>
      <c r="CBY288" s="22"/>
      <c r="CBZ288" s="131"/>
      <c r="CCB288" s="27"/>
      <c r="CCC288" s="19"/>
      <c r="CCE288" s="75"/>
      <c r="CCG288" s="22"/>
      <c r="CCH288" s="131"/>
      <c r="CCJ288" s="27"/>
      <c r="CCK288" s="19"/>
      <c r="CCM288" s="75"/>
      <c r="CCO288" s="22"/>
      <c r="CCP288" s="131"/>
      <c r="CCR288" s="27"/>
      <c r="CCS288" s="19"/>
      <c r="CCU288" s="75"/>
      <c r="CCW288" s="22"/>
      <c r="CCX288" s="131"/>
      <c r="CCZ288" s="27"/>
      <c r="CDA288" s="19"/>
      <c r="CDC288" s="75"/>
      <c r="CDE288" s="22"/>
      <c r="CDF288" s="131"/>
      <c r="CDH288" s="27"/>
      <c r="CDI288" s="19"/>
      <c r="CDK288" s="75"/>
      <c r="CDM288" s="22"/>
      <c r="CDN288" s="131"/>
      <c r="CDP288" s="27"/>
      <c r="CDQ288" s="19"/>
      <c r="CDS288" s="75"/>
      <c r="CDU288" s="22"/>
      <c r="CDV288" s="131"/>
      <c r="CDX288" s="27"/>
      <c r="CDY288" s="19"/>
      <c r="CEA288" s="75"/>
      <c r="CEC288" s="22"/>
      <c r="CED288" s="131"/>
      <c r="CEF288" s="27"/>
      <c r="CEG288" s="19"/>
      <c r="CEI288" s="75"/>
      <c r="CEK288" s="22"/>
      <c r="CEL288" s="131"/>
      <c r="CEN288" s="27"/>
      <c r="CEO288" s="19"/>
      <c r="CEQ288" s="75"/>
      <c r="CES288" s="22"/>
      <c r="CET288" s="131"/>
      <c r="CEV288" s="27"/>
      <c r="CEW288" s="19"/>
      <c r="CEY288" s="75"/>
      <c r="CFA288" s="22"/>
      <c r="CFB288" s="131"/>
      <c r="CFD288" s="27"/>
      <c r="CFE288" s="19"/>
      <c r="CFG288" s="75"/>
      <c r="CFI288" s="22"/>
      <c r="CFJ288" s="131"/>
      <c r="CFL288" s="27"/>
      <c r="CFM288" s="19"/>
      <c r="CFO288" s="75"/>
      <c r="CFQ288" s="22"/>
      <c r="CFR288" s="131"/>
      <c r="CFT288" s="27"/>
      <c r="CFU288" s="19"/>
      <c r="CFW288" s="75"/>
      <c r="CFY288" s="22"/>
      <c r="CFZ288" s="131"/>
      <c r="CGB288" s="27"/>
      <c r="CGC288" s="19"/>
      <c r="CGE288" s="75"/>
      <c r="CGG288" s="22"/>
      <c r="CGH288" s="131"/>
      <c r="CGJ288" s="27"/>
      <c r="CGK288" s="19"/>
      <c r="CGM288" s="75"/>
      <c r="CGO288" s="22"/>
      <c r="CGP288" s="131"/>
      <c r="CGR288" s="27"/>
      <c r="CGS288" s="19"/>
      <c r="CGU288" s="75"/>
      <c r="CGW288" s="22"/>
      <c r="CGX288" s="131"/>
      <c r="CGZ288" s="27"/>
      <c r="CHA288" s="19"/>
      <c r="CHC288" s="75"/>
      <c r="CHE288" s="22"/>
      <c r="CHF288" s="131"/>
      <c r="CHH288" s="27"/>
      <c r="CHI288" s="19"/>
      <c r="CHK288" s="75"/>
      <c r="CHM288" s="22"/>
      <c r="CHN288" s="131"/>
      <c r="CHP288" s="27"/>
      <c r="CHQ288" s="19"/>
      <c r="CHS288" s="75"/>
      <c r="CHU288" s="22"/>
      <c r="CHV288" s="131"/>
      <c r="CHX288" s="27"/>
      <c r="CHY288" s="19"/>
      <c r="CIA288" s="75"/>
      <c r="CIC288" s="22"/>
      <c r="CID288" s="131"/>
      <c r="CIF288" s="27"/>
      <c r="CIG288" s="19"/>
      <c r="CII288" s="75"/>
      <c r="CIK288" s="22"/>
      <c r="CIL288" s="131"/>
      <c r="CIN288" s="27"/>
      <c r="CIO288" s="19"/>
      <c r="CIQ288" s="75"/>
      <c r="CIS288" s="22"/>
      <c r="CIT288" s="131"/>
      <c r="CIV288" s="27"/>
      <c r="CIW288" s="19"/>
      <c r="CIY288" s="75"/>
      <c r="CJA288" s="22"/>
      <c r="CJB288" s="131"/>
      <c r="CJD288" s="27"/>
      <c r="CJE288" s="19"/>
      <c r="CJG288" s="75"/>
      <c r="CJI288" s="22"/>
      <c r="CJJ288" s="131"/>
      <c r="CJL288" s="27"/>
      <c r="CJM288" s="19"/>
      <c r="CJO288" s="75"/>
      <c r="CJQ288" s="22"/>
      <c r="CJR288" s="131"/>
      <c r="CJT288" s="27"/>
      <c r="CJU288" s="19"/>
      <c r="CJW288" s="75"/>
      <c r="CJY288" s="22"/>
      <c r="CJZ288" s="131"/>
      <c r="CKB288" s="27"/>
      <c r="CKC288" s="19"/>
      <c r="CKE288" s="75"/>
      <c r="CKG288" s="22"/>
      <c r="CKH288" s="131"/>
      <c r="CKJ288" s="27"/>
      <c r="CKK288" s="19"/>
      <c r="CKM288" s="75"/>
      <c r="CKO288" s="22"/>
      <c r="CKP288" s="131"/>
      <c r="CKR288" s="27"/>
      <c r="CKS288" s="19"/>
      <c r="CKU288" s="75"/>
      <c r="CKW288" s="22"/>
      <c r="CKX288" s="131"/>
      <c r="CKZ288" s="27"/>
      <c r="CLA288" s="19"/>
      <c r="CLC288" s="75"/>
      <c r="CLE288" s="22"/>
      <c r="CLF288" s="131"/>
      <c r="CLH288" s="27"/>
      <c r="CLI288" s="19"/>
      <c r="CLK288" s="75"/>
      <c r="CLM288" s="22"/>
      <c r="CLN288" s="131"/>
      <c r="CLP288" s="27"/>
      <c r="CLQ288" s="19"/>
      <c r="CLS288" s="75"/>
      <c r="CLU288" s="22"/>
      <c r="CLV288" s="131"/>
      <c r="CLX288" s="27"/>
      <c r="CLY288" s="19"/>
      <c r="CMA288" s="75"/>
      <c r="CMC288" s="22"/>
      <c r="CMD288" s="131"/>
      <c r="CMF288" s="27"/>
      <c r="CMG288" s="19"/>
      <c r="CMI288" s="75"/>
      <c r="CMK288" s="22"/>
      <c r="CML288" s="131"/>
      <c r="CMN288" s="27"/>
      <c r="CMO288" s="19"/>
      <c r="CMQ288" s="75"/>
      <c r="CMS288" s="22"/>
      <c r="CMT288" s="131"/>
      <c r="CMV288" s="27"/>
      <c r="CMW288" s="19"/>
      <c r="CMY288" s="75"/>
      <c r="CNA288" s="22"/>
      <c r="CNB288" s="131"/>
      <c r="CND288" s="27"/>
      <c r="CNE288" s="19"/>
      <c r="CNG288" s="75"/>
      <c r="CNI288" s="22"/>
      <c r="CNJ288" s="131"/>
      <c r="CNL288" s="27"/>
      <c r="CNM288" s="19"/>
      <c r="CNO288" s="75"/>
      <c r="CNQ288" s="22"/>
      <c r="CNR288" s="131"/>
      <c r="CNT288" s="27"/>
      <c r="CNU288" s="19"/>
      <c r="CNW288" s="75"/>
      <c r="CNY288" s="22"/>
      <c r="CNZ288" s="131"/>
      <c r="COB288" s="27"/>
      <c r="COC288" s="19"/>
      <c r="COE288" s="75"/>
      <c r="COG288" s="22"/>
      <c r="COH288" s="131"/>
      <c r="COJ288" s="27"/>
      <c r="COK288" s="19"/>
      <c r="COM288" s="75"/>
      <c r="COO288" s="22"/>
      <c r="COP288" s="131"/>
      <c r="COR288" s="27"/>
      <c r="COS288" s="19"/>
      <c r="COU288" s="75"/>
      <c r="COW288" s="22"/>
      <c r="COX288" s="131"/>
      <c r="COZ288" s="27"/>
      <c r="CPA288" s="19"/>
      <c r="CPC288" s="75"/>
      <c r="CPE288" s="22"/>
      <c r="CPF288" s="131"/>
      <c r="CPH288" s="27"/>
      <c r="CPI288" s="19"/>
      <c r="CPK288" s="75"/>
      <c r="CPM288" s="22"/>
      <c r="CPN288" s="131"/>
      <c r="CPP288" s="27"/>
      <c r="CPQ288" s="19"/>
      <c r="CPS288" s="75"/>
      <c r="CPU288" s="22"/>
      <c r="CPV288" s="131"/>
      <c r="CPX288" s="27"/>
      <c r="CPY288" s="19"/>
      <c r="CQA288" s="75"/>
      <c r="CQC288" s="22"/>
      <c r="CQD288" s="131"/>
      <c r="CQF288" s="27"/>
      <c r="CQG288" s="19"/>
      <c r="CQI288" s="75"/>
      <c r="CQK288" s="22"/>
      <c r="CQL288" s="131"/>
      <c r="CQN288" s="27"/>
      <c r="CQO288" s="19"/>
      <c r="CQQ288" s="75"/>
      <c r="CQS288" s="22"/>
      <c r="CQT288" s="131"/>
      <c r="CQV288" s="27"/>
      <c r="CQW288" s="19"/>
      <c r="CQY288" s="75"/>
      <c r="CRA288" s="22"/>
      <c r="CRB288" s="131"/>
      <c r="CRD288" s="27"/>
      <c r="CRE288" s="19"/>
      <c r="CRG288" s="75"/>
      <c r="CRI288" s="22"/>
      <c r="CRJ288" s="131"/>
      <c r="CRL288" s="27"/>
      <c r="CRM288" s="19"/>
      <c r="CRO288" s="75"/>
      <c r="CRQ288" s="22"/>
      <c r="CRR288" s="131"/>
      <c r="CRT288" s="27"/>
      <c r="CRU288" s="19"/>
      <c r="CRW288" s="75"/>
      <c r="CRY288" s="22"/>
      <c r="CRZ288" s="131"/>
      <c r="CSB288" s="27"/>
      <c r="CSC288" s="19"/>
      <c r="CSE288" s="75"/>
      <c r="CSG288" s="22"/>
      <c r="CSH288" s="131"/>
      <c r="CSJ288" s="27"/>
      <c r="CSK288" s="19"/>
      <c r="CSM288" s="75"/>
      <c r="CSO288" s="22"/>
      <c r="CSP288" s="131"/>
      <c r="CSR288" s="27"/>
      <c r="CSS288" s="19"/>
      <c r="CSU288" s="75"/>
      <c r="CSW288" s="22"/>
      <c r="CSX288" s="131"/>
      <c r="CSZ288" s="27"/>
      <c r="CTA288" s="19"/>
      <c r="CTC288" s="75"/>
      <c r="CTE288" s="22"/>
      <c r="CTF288" s="131"/>
      <c r="CTH288" s="27"/>
      <c r="CTI288" s="19"/>
      <c r="CTK288" s="75"/>
      <c r="CTM288" s="22"/>
      <c r="CTN288" s="131"/>
      <c r="CTP288" s="27"/>
      <c r="CTQ288" s="19"/>
      <c r="CTS288" s="75"/>
      <c r="CTU288" s="22"/>
      <c r="CTV288" s="131"/>
      <c r="CTX288" s="27"/>
      <c r="CTY288" s="19"/>
      <c r="CUA288" s="75"/>
      <c r="CUC288" s="22"/>
      <c r="CUD288" s="131"/>
      <c r="CUF288" s="27"/>
      <c r="CUG288" s="19"/>
      <c r="CUI288" s="75"/>
      <c r="CUK288" s="22"/>
      <c r="CUL288" s="131"/>
      <c r="CUN288" s="27"/>
      <c r="CUO288" s="19"/>
      <c r="CUQ288" s="75"/>
      <c r="CUS288" s="22"/>
      <c r="CUT288" s="131"/>
      <c r="CUV288" s="27"/>
      <c r="CUW288" s="19"/>
      <c r="CUY288" s="75"/>
      <c r="CVA288" s="22"/>
      <c r="CVB288" s="131"/>
      <c r="CVD288" s="27"/>
      <c r="CVE288" s="19"/>
      <c r="CVG288" s="75"/>
      <c r="CVI288" s="22"/>
      <c r="CVJ288" s="131"/>
      <c r="CVL288" s="27"/>
      <c r="CVM288" s="19"/>
      <c r="CVO288" s="75"/>
      <c r="CVQ288" s="22"/>
      <c r="CVR288" s="131"/>
      <c r="CVT288" s="27"/>
      <c r="CVU288" s="19"/>
      <c r="CVW288" s="75"/>
      <c r="CVY288" s="22"/>
      <c r="CVZ288" s="131"/>
      <c r="CWB288" s="27"/>
      <c r="CWC288" s="19"/>
      <c r="CWE288" s="75"/>
      <c r="CWG288" s="22"/>
      <c r="CWH288" s="131"/>
      <c r="CWJ288" s="27"/>
      <c r="CWK288" s="19"/>
      <c r="CWM288" s="75"/>
      <c r="CWO288" s="22"/>
      <c r="CWP288" s="131"/>
      <c r="CWR288" s="27"/>
      <c r="CWS288" s="19"/>
      <c r="CWU288" s="75"/>
      <c r="CWW288" s="22"/>
      <c r="CWX288" s="131"/>
      <c r="CWZ288" s="27"/>
      <c r="CXA288" s="19"/>
      <c r="CXC288" s="75"/>
      <c r="CXE288" s="22"/>
      <c r="CXF288" s="131"/>
      <c r="CXH288" s="27"/>
      <c r="CXI288" s="19"/>
      <c r="CXK288" s="75"/>
      <c r="CXM288" s="22"/>
      <c r="CXN288" s="131"/>
      <c r="CXP288" s="27"/>
      <c r="CXQ288" s="19"/>
      <c r="CXS288" s="75"/>
      <c r="CXU288" s="22"/>
      <c r="CXV288" s="131"/>
      <c r="CXX288" s="27"/>
      <c r="CXY288" s="19"/>
      <c r="CYA288" s="75"/>
      <c r="CYC288" s="22"/>
      <c r="CYD288" s="131"/>
      <c r="CYF288" s="27"/>
      <c r="CYG288" s="19"/>
      <c r="CYI288" s="75"/>
      <c r="CYK288" s="22"/>
      <c r="CYL288" s="131"/>
      <c r="CYN288" s="27"/>
      <c r="CYO288" s="19"/>
      <c r="CYQ288" s="75"/>
      <c r="CYS288" s="22"/>
      <c r="CYT288" s="131"/>
      <c r="CYV288" s="27"/>
      <c r="CYW288" s="19"/>
      <c r="CYY288" s="75"/>
      <c r="CZA288" s="22"/>
      <c r="CZB288" s="131"/>
      <c r="CZD288" s="27"/>
      <c r="CZE288" s="19"/>
      <c r="CZG288" s="75"/>
      <c r="CZI288" s="22"/>
      <c r="CZJ288" s="131"/>
      <c r="CZL288" s="27"/>
      <c r="CZM288" s="19"/>
      <c r="CZO288" s="75"/>
      <c r="CZQ288" s="22"/>
      <c r="CZR288" s="131"/>
      <c r="CZT288" s="27"/>
      <c r="CZU288" s="19"/>
      <c r="CZW288" s="75"/>
      <c r="CZY288" s="22"/>
      <c r="CZZ288" s="131"/>
      <c r="DAB288" s="27"/>
      <c r="DAC288" s="19"/>
      <c r="DAE288" s="75"/>
      <c r="DAG288" s="22"/>
      <c r="DAH288" s="131"/>
      <c r="DAJ288" s="27"/>
      <c r="DAK288" s="19"/>
      <c r="DAM288" s="75"/>
      <c r="DAO288" s="22"/>
      <c r="DAP288" s="131"/>
      <c r="DAR288" s="27"/>
      <c r="DAS288" s="19"/>
      <c r="DAU288" s="75"/>
      <c r="DAW288" s="22"/>
      <c r="DAX288" s="131"/>
      <c r="DAZ288" s="27"/>
      <c r="DBA288" s="19"/>
      <c r="DBC288" s="75"/>
      <c r="DBE288" s="22"/>
      <c r="DBF288" s="131"/>
      <c r="DBH288" s="27"/>
      <c r="DBI288" s="19"/>
      <c r="DBK288" s="75"/>
      <c r="DBM288" s="22"/>
      <c r="DBN288" s="131"/>
      <c r="DBP288" s="27"/>
      <c r="DBQ288" s="19"/>
      <c r="DBS288" s="75"/>
      <c r="DBU288" s="22"/>
      <c r="DBV288" s="131"/>
      <c r="DBX288" s="27"/>
      <c r="DBY288" s="19"/>
      <c r="DCA288" s="75"/>
      <c r="DCC288" s="22"/>
      <c r="DCD288" s="131"/>
      <c r="DCF288" s="27"/>
      <c r="DCG288" s="19"/>
      <c r="DCI288" s="75"/>
      <c r="DCK288" s="22"/>
      <c r="DCL288" s="131"/>
      <c r="DCN288" s="27"/>
      <c r="DCO288" s="19"/>
      <c r="DCQ288" s="75"/>
      <c r="DCS288" s="22"/>
      <c r="DCT288" s="131"/>
      <c r="DCV288" s="27"/>
      <c r="DCW288" s="19"/>
      <c r="DCY288" s="75"/>
      <c r="DDA288" s="22"/>
      <c r="DDB288" s="131"/>
      <c r="DDD288" s="27"/>
      <c r="DDE288" s="19"/>
      <c r="DDG288" s="75"/>
      <c r="DDI288" s="22"/>
      <c r="DDJ288" s="131"/>
      <c r="DDL288" s="27"/>
      <c r="DDM288" s="19"/>
      <c r="DDO288" s="75"/>
      <c r="DDQ288" s="22"/>
      <c r="DDR288" s="131"/>
      <c r="DDT288" s="27"/>
      <c r="DDU288" s="19"/>
      <c r="DDW288" s="75"/>
      <c r="DDY288" s="22"/>
      <c r="DDZ288" s="131"/>
      <c r="DEB288" s="27"/>
      <c r="DEC288" s="19"/>
      <c r="DEE288" s="75"/>
      <c r="DEG288" s="22"/>
      <c r="DEH288" s="131"/>
      <c r="DEJ288" s="27"/>
      <c r="DEK288" s="19"/>
      <c r="DEM288" s="75"/>
      <c r="DEO288" s="22"/>
      <c r="DEP288" s="131"/>
      <c r="DER288" s="27"/>
      <c r="DES288" s="19"/>
      <c r="DEU288" s="75"/>
      <c r="DEW288" s="22"/>
      <c r="DEX288" s="131"/>
      <c r="DEZ288" s="27"/>
      <c r="DFA288" s="19"/>
      <c r="DFC288" s="75"/>
      <c r="DFE288" s="22"/>
      <c r="DFF288" s="131"/>
      <c r="DFH288" s="27"/>
      <c r="DFI288" s="19"/>
      <c r="DFK288" s="75"/>
      <c r="DFM288" s="22"/>
      <c r="DFN288" s="131"/>
      <c r="DFP288" s="27"/>
      <c r="DFQ288" s="19"/>
      <c r="DFS288" s="75"/>
      <c r="DFU288" s="22"/>
      <c r="DFV288" s="131"/>
      <c r="DFX288" s="27"/>
      <c r="DFY288" s="19"/>
      <c r="DGA288" s="75"/>
      <c r="DGC288" s="22"/>
      <c r="DGD288" s="131"/>
      <c r="DGF288" s="27"/>
      <c r="DGG288" s="19"/>
      <c r="DGI288" s="75"/>
      <c r="DGK288" s="22"/>
      <c r="DGL288" s="131"/>
      <c r="DGN288" s="27"/>
      <c r="DGO288" s="19"/>
      <c r="DGQ288" s="75"/>
      <c r="DGS288" s="22"/>
      <c r="DGT288" s="131"/>
      <c r="DGV288" s="27"/>
      <c r="DGW288" s="19"/>
      <c r="DGY288" s="75"/>
      <c r="DHA288" s="22"/>
      <c r="DHB288" s="131"/>
      <c r="DHD288" s="27"/>
      <c r="DHE288" s="19"/>
      <c r="DHG288" s="75"/>
      <c r="DHI288" s="22"/>
      <c r="DHJ288" s="131"/>
      <c r="DHL288" s="27"/>
      <c r="DHM288" s="19"/>
      <c r="DHO288" s="75"/>
      <c r="DHQ288" s="22"/>
      <c r="DHR288" s="131"/>
      <c r="DHT288" s="27"/>
      <c r="DHU288" s="19"/>
      <c r="DHW288" s="75"/>
      <c r="DHY288" s="22"/>
      <c r="DHZ288" s="131"/>
      <c r="DIB288" s="27"/>
      <c r="DIC288" s="19"/>
      <c r="DIE288" s="75"/>
      <c r="DIG288" s="22"/>
      <c r="DIH288" s="131"/>
      <c r="DIJ288" s="27"/>
      <c r="DIK288" s="19"/>
      <c r="DIM288" s="75"/>
      <c r="DIO288" s="22"/>
      <c r="DIP288" s="131"/>
      <c r="DIR288" s="27"/>
      <c r="DIS288" s="19"/>
      <c r="DIU288" s="75"/>
      <c r="DIW288" s="22"/>
      <c r="DIX288" s="131"/>
      <c r="DIZ288" s="27"/>
      <c r="DJA288" s="19"/>
      <c r="DJC288" s="75"/>
      <c r="DJE288" s="22"/>
      <c r="DJF288" s="131"/>
      <c r="DJH288" s="27"/>
      <c r="DJI288" s="19"/>
      <c r="DJK288" s="75"/>
      <c r="DJM288" s="22"/>
      <c r="DJN288" s="131"/>
      <c r="DJP288" s="27"/>
      <c r="DJQ288" s="19"/>
      <c r="DJS288" s="75"/>
      <c r="DJU288" s="22"/>
      <c r="DJV288" s="131"/>
      <c r="DJX288" s="27"/>
      <c r="DJY288" s="19"/>
      <c r="DKA288" s="75"/>
      <c r="DKC288" s="22"/>
      <c r="DKD288" s="131"/>
      <c r="DKF288" s="27"/>
      <c r="DKG288" s="19"/>
      <c r="DKI288" s="75"/>
      <c r="DKK288" s="22"/>
      <c r="DKL288" s="131"/>
      <c r="DKN288" s="27"/>
      <c r="DKO288" s="19"/>
      <c r="DKQ288" s="75"/>
      <c r="DKS288" s="22"/>
      <c r="DKT288" s="131"/>
      <c r="DKV288" s="27"/>
      <c r="DKW288" s="19"/>
      <c r="DKY288" s="75"/>
      <c r="DLA288" s="22"/>
      <c r="DLB288" s="131"/>
      <c r="DLD288" s="27"/>
      <c r="DLE288" s="19"/>
      <c r="DLG288" s="75"/>
      <c r="DLI288" s="22"/>
      <c r="DLJ288" s="131"/>
      <c r="DLL288" s="27"/>
      <c r="DLM288" s="19"/>
      <c r="DLO288" s="75"/>
      <c r="DLQ288" s="22"/>
      <c r="DLR288" s="131"/>
      <c r="DLT288" s="27"/>
      <c r="DLU288" s="19"/>
      <c r="DLW288" s="75"/>
      <c r="DLY288" s="22"/>
      <c r="DLZ288" s="131"/>
      <c r="DMB288" s="27"/>
      <c r="DMC288" s="19"/>
      <c r="DME288" s="75"/>
      <c r="DMG288" s="22"/>
      <c r="DMH288" s="131"/>
      <c r="DMJ288" s="27"/>
      <c r="DMK288" s="19"/>
      <c r="DMM288" s="75"/>
      <c r="DMO288" s="22"/>
      <c r="DMP288" s="131"/>
      <c r="DMR288" s="27"/>
      <c r="DMS288" s="19"/>
      <c r="DMU288" s="75"/>
      <c r="DMW288" s="22"/>
      <c r="DMX288" s="131"/>
      <c r="DMZ288" s="27"/>
      <c r="DNA288" s="19"/>
      <c r="DNC288" s="75"/>
      <c r="DNE288" s="22"/>
      <c r="DNF288" s="131"/>
      <c r="DNH288" s="27"/>
      <c r="DNI288" s="19"/>
      <c r="DNK288" s="75"/>
      <c r="DNM288" s="22"/>
      <c r="DNN288" s="131"/>
      <c r="DNP288" s="27"/>
      <c r="DNQ288" s="19"/>
      <c r="DNS288" s="75"/>
      <c r="DNU288" s="22"/>
      <c r="DNV288" s="131"/>
      <c r="DNX288" s="27"/>
      <c r="DNY288" s="19"/>
      <c r="DOA288" s="75"/>
      <c r="DOC288" s="22"/>
      <c r="DOD288" s="131"/>
      <c r="DOF288" s="27"/>
      <c r="DOG288" s="19"/>
      <c r="DOI288" s="75"/>
      <c r="DOK288" s="22"/>
      <c r="DOL288" s="131"/>
      <c r="DON288" s="27"/>
      <c r="DOO288" s="19"/>
      <c r="DOQ288" s="75"/>
      <c r="DOS288" s="22"/>
      <c r="DOT288" s="131"/>
      <c r="DOV288" s="27"/>
      <c r="DOW288" s="19"/>
      <c r="DOY288" s="75"/>
      <c r="DPA288" s="22"/>
      <c r="DPB288" s="131"/>
      <c r="DPD288" s="27"/>
      <c r="DPE288" s="19"/>
      <c r="DPG288" s="75"/>
      <c r="DPI288" s="22"/>
      <c r="DPJ288" s="131"/>
      <c r="DPL288" s="27"/>
      <c r="DPM288" s="19"/>
      <c r="DPO288" s="75"/>
      <c r="DPQ288" s="22"/>
      <c r="DPR288" s="131"/>
      <c r="DPT288" s="27"/>
      <c r="DPU288" s="19"/>
      <c r="DPW288" s="75"/>
      <c r="DPY288" s="22"/>
      <c r="DPZ288" s="131"/>
      <c r="DQB288" s="27"/>
      <c r="DQC288" s="19"/>
      <c r="DQE288" s="75"/>
      <c r="DQG288" s="22"/>
      <c r="DQH288" s="131"/>
      <c r="DQJ288" s="27"/>
      <c r="DQK288" s="19"/>
      <c r="DQM288" s="75"/>
      <c r="DQO288" s="22"/>
      <c r="DQP288" s="131"/>
      <c r="DQR288" s="27"/>
      <c r="DQS288" s="19"/>
      <c r="DQU288" s="75"/>
      <c r="DQW288" s="22"/>
      <c r="DQX288" s="131"/>
      <c r="DQZ288" s="27"/>
      <c r="DRA288" s="19"/>
      <c r="DRC288" s="75"/>
      <c r="DRE288" s="22"/>
      <c r="DRF288" s="131"/>
      <c r="DRH288" s="27"/>
      <c r="DRI288" s="19"/>
      <c r="DRK288" s="75"/>
      <c r="DRM288" s="22"/>
      <c r="DRN288" s="131"/>
      <c r="DRP288" s="27"/>
      <c r="DRQ288" s="19"/>
      <c r="DRS288" s="75"/>
      <c r="DRU288" s="22"/>
      <c r="DRV288" s="131"/>
      <c r="DRX288" s="27"/>
      <c r="DRY288" s="19"/>
      <c r="DSA288" s="75"/>
      <c r="DSC288" s="22"/>
      <c r="DSD288" s="131"/>
      <c r="DSF288" s="27"/>
      <c r="DSG288" s="19"/>
      <c r="DSI288" s="75"/>
      <c r="DSK288" s="22"/>
      <c r="DSL288" s="131"/>
      <c r="DSN288" s="27"/>
      <c r="DSO288" s="19"/>
      <c r="DSQ288" s="75"/>
      <c r="DSS288" s="22"/>
      <c r="DST288" s="131"/>
      <c r="DSV288" s="27"/>
      <c r="DSW288" s="19"/>
      <c r="DSY288" s="75"/>
      <c r="DTA288" s="22"/>
      <c r="DTB288" s="131"/>
      <c r="DTD288" s="27"/>
      <c r="DTE288" s="19"/>
      <c r="DTG288" s="75"/>
      <c r="DTI288" s="22"/>
      <c r="DTJ288" s="131"/>
      <c r="DTL288" s="27"/>
      <c r="DTM288" s="19"/>
      <c r="DTO288" s="75"/>
      <c r="DTQ288" s="22"/>
      <c r="DTR288" s="131"/>
      <c r="DTT288" s="27"/>
      <c r="DTU288" s="19"/>
      <c r="DTW288" s="75"/>
      <c r="DTY288" s="22"/>
      <c r="DTZ288" s="131"/>
      <c r="DUB288" s="27"/>
      <c r="DUC288" s="19"/>
      <c r="DUE288" s="75"/>
      <c r="DUG288" s="22"/>
      <c r="DUH288" s="131"/>
      <c r="DUJ288" s="27"/>
      <c r="DUK288" s="19"/>
      <c r="DUM288" s="75"/>
      <c r="DUO288" s="22"/>
      <c r="DUP288" s="131"/>
      <c r="DUR288" s="27"/>
      <c r="DUS288" s="19"/>
      <c r="DUU288" s="75"/>
      <c r="DUW288" s="22"/>
      <c r="DUX288" s="131"/>
      <c r="DUZ288" s="27"/>
      <c r="DVA288" s="19"/>
      <c r="DVC288" s="75"/>
      <c r="DVE288" s="22"/>
      <c r="DVF288" s="131"/>
      <c r="DVH288" s="27"/>
      <c r="DVI288" s="19"/>
      <c r="DVK288" s="75"/>
      <c r="DVM288" s="22"/>
      <c r="DVN288" s="131"/>
      <c r="DVP288" s="27"/>
      <c r="DVQ288" s="19"/>
      <c r="DVS288" s="75"/>
      <c r="DVU288" s="22"/>
      <c r="DVV288" s="131"/>
      <c r="DVX288" s="27"/>
      <c r="DVY288" s="19"/>
      <c r="DWA288" s="75"/>
      <c r="DWC288" s="22"/>
      <c r="DWD288" s="131"/>
      <c r="DWF288" s="27"/>
      <c r="DWG288" s="19"/>
      <c r="DWI288" s="75"/>
      <c r="DWK288" s="22"/>
      <c r="DWL288" s="131"/>
      <c r="DWN288" s="27"/>
      <c r="DWO288" s="19"/>
      <c r="DWQ288" s="75"/>
      <c r="DWS288" s="22"/>
      <c r="DWT288" s="131"/>
      <c r="DWV288" s="27"/>
      <c r="DWW288" s="19"/>
      <c r="DWY288" s="75"/>
      <c r="DXA288" s="22"/>
      <c r="DXB288" s="131"/>
      <c r="DXD288" s="27"/>
      <c r="DXE288" s="19"/>
      <c r="DXG288" s="75"/>
      <c r="DXI288" s="22"/>
      <c r="DXJ288" s="131"/>
      <c r="DXL288" s="27"/>
      <c r="DXM288" s="19"/>
      <c r="DXO288" s="75"/>
      <c r="DXQ288" s="22"/>
      <c r="DXR288" s="131"/>
      <c r="DXT288" s="27"/>
      <c r="DXU288" s="19"/>
      <c r="DXW288" s="75"/>
      <c r="DXY288" s="22"/>
      <c r="DXZ288" s="131"/>
      <c r="DYB288" s="27"/>
      <c r="DYC288" s="19"/>
      <c r="DYE288" s="75"/>
      <c r="DYG288" s="22"/>
      <c r="DYH288" s="131"/>
      <c r="DYJ288" s="27"/>
      <c r="DYK288" s="19"/>
      <c r="DYM288" s="75"/>
      <c r="DYO288" s="22"/>
      <c r="DYP288" s="131"/>
      <c r="DYR288" s="27"/>
      <c r="DYS288" s="19"/>
      <c r="DYU288" s="75"/>
      <c r="DYW288" s="22"/>
      <c r="DYX288" s="131"/>
      <c r="DYZ288" s="27"/>
      <c r="DZA288" s="19"/>
      <c r="DZC288" s="75"/>
      <c r="DZE288" s="22"/>
      <c r="DZF288" s="131"/>
      <c r="DZH288" s="27"/>
      <c r="DZI288" s="19"/>
      <c r="DZK288" s="75"/>
      <c r="DZM288" s="22"/>
      <c r="DZN288" s="131"/>
      <c r="DZP288" s="27"/>
      <c r="DZQ288" s="19"/>
      <c r="DZS288" s="75"/>
      <c r="DZU288" s="22"/>
      <c r="DZV288" s="131"/>
      <c r="DZX288" s="27"/>
      <c r="DZY288" s="19"/>
      <c r="EAA288" s="75"/>
      <c r="EAC288" s="22"/>
      <c r="EAD288" s="131"/>
      <c r="EAF288" s="27"/>
      <c r="EAG288" s="19"/>
      <c r="EAI288" s="75"/>
      <c r="EAK288" s="22"/>
      <c r="EAL288" s="131"/>
      <c r="EAN288" s="27"/>
      <c r="EAO288" s="19"/>
      <c r="EAQ288" s="75"/>
      <c r="EAS288" s="22"/>
      <c r="EAT288" s="131"/>
      <c r="EAV288" s="27"/>
      <c r="EAW288" s="19"/>
      <c r="EAY288" s="75"/>
      <c r="EBA288" s="22"/>
      <c r="EBB288" s="131"/>
      <c r="EBD288" s="27"/>
      <c r="EBE288" s="19"/>
      <c r="EBG288" s="75"/>
      <c r="EBI288" s="22"/>
      <c r="EBJ288" s="131"/>
      <c r="EBL288" s="27"/>
      <c r="EBM288" s="19"/>
      <c r="EBO288" s="75"/>
      <c r="EBQ288" s="22"/>
      <c r="EBR288" s="131"/>
      <c r="EBT288" s="27"/>
      <c r="EBU288" s="19"/>
      <c r="EBW288" s="75"/>
      <c r="EBY288" s="22"/>
      <c r="EBZ288" s="131"/>
      <c r="ECB288" s="27"/>
      <c r="ECC288" s="19"/>
      <c r="ECE288" s="75"/>
      <c r="ECG288" s="22"/>
      <c r="ECH288" s="131"/>
      <c r="ECJ288" s="27"/>
      <c r="ECK288" s="19"/>
      <c r="ECM288" s="75"/>
      <c r="ECO288" s="22"/>
      <c r="ECP288" s="131"/>
      <c r="ECR288" s="27"/>
      <c r="ECS288" s="19"/>
      <c r="ECU288" s="75"/>
      <c r="ECW288" s="22"/>
      <c r="ECX288" s="131"/>
      <c r="ECZ288" s="27"/>
      <c r="EDA288" s="19"/>
      <c r="EDC288" s="75"/>
      <c r="EDE288" s="22"/>
      <c r="EDF288" s="131"/>
      <c r="EDH288" s="27"/>
      <c r="EDI288" s="19"/>
      <c r="EDK288" s="75"/>
      <c r="EDM288" s="22"/>
      <c r="EDN288" s="131"/>
      <c r="EDP288" s="27"/>
      <c r="EDQ288" s="19"/>
      <c r="EDS288" s="75"/>
      <c r="EDU288" s="22"/>
      <c r="EDV288" s="131"/>
      <c r="EDX288" s="27"/>
      <c r="EDY288" s="19"/>
      <c r="EEA288" s="75"/>
      <c r="EEC288" s="22"/>
      <c r="EED288" s="131"/>
      <c r="EEF288" s="27"/>
      <c r="EEG288" s="19"/>
      <c r="EEI288" s="75"/>
      <c r="EEK288" s="22"/>
      <c r="EEL288" s="131"/>
      <c r="EEN288" s="27"/>
      <c r="EEO288" s="19"/>
      <c r="EEQ288" s="75"/>
      <c r="EES288" s="22"/>
      <c r="EET288" s="131"/>
      <c r="EEV288" s="27"/>
      <c r="EEW288" s="19"/>
      <c r="EEY288" s="75"/>
      <c r="EFA288" s="22"/>
      <c r="EFB288" s="131"/>
      <c r="EFD288" s="27"/>
      <c r="EFE288" s="19"/>
      <c r="EFG288" s="75"/>
      <c r="EFI288" s="22"/>
      <c r="EFJ288" s="131"/>
      <c r="EFL288" s="27"/>
      <c r="EFM288" s="19"/>
      <c r="EFO288" s="75"/>
      <c r="EFQ288" s="22"/>
      <c r="EFR288" s="131"/>
      <c r="EFT288" s="27"/>
      <c r="EFU288" s="19"/>
      <c r="EFW288" s="75"/>
      <c r="EFY288" s="22"/>
      <c r="EFZ288" s="131"/>
      <c r="EGB288" s="27"/>
      <c r="EGC288" s="19"/>
      <c r="EGE288" s="75"/>
      <c r="EGG288" s="22"/>
      <c r="EGH288" s="131"/>
      <c r="EGJ288" s="27"/>
      <c r="EGK288" s="19"/>
      <c r="EGM288" s="75"/>
      <c r="EGO288" s="22"/>
      <c r="EGP288" s="131"/>
      <c r="EGR288" s="27"/>
      <c r="EGS288" s="19"/>
      <c r="EGU288" s="75"/>
      <c r="EGW288" s="22"/>
      <c r="EGX288" s="131"/>
      <c r="EGZ288" s="27"/>
      <c r="EHA288" s="19"/>
      <c r="EHC288" s="75"/>
      <c r="EHE288" s="22"/>
      <c r="EHF288" s="131"/>
      <c r="EHH288" s="27"/>
      <c r="EHI288" s="19"/>
      <c r="EHK288" s="75"/>
      <c r="EHM288" s="22"/>
      <c r="EHN288" s="131"/>
      <c r="EHP288" s="27"/>
      <c r="EHQ288" s="19"/>
      <c r="EHS288" s="75"/>
      <c r="EHU288" s="22"/>
      <c r="EHV288" s="131"/>
      <c r="EHX288" s="27"/>
      <c r="EHY288" s="19"/>
      <c r="EIA288" s="75"/>
      <c r="EIC288" s="22"/>
      <c r="EID288" s="131"/>
      <c r="EIF288" s="27"/>
      <c r="EIG288" s="19"/>
      <c r="EII288" s="75"/>
      <c r="EIK288" s="22"/>
      <c r="EIL288" s="131"/>
      <c r="EIN288" s="27"/>
      <c r="EIO288" s="19"/>
      <c r="EIQ288" s="75"/>
      <c r="EIS288" s="22"/>
      <c r="EIT288" s="131"/>
      <c r="EIV288" s="27"/>
      <c r="EIW288" s="19"/>
      <c r="EIY288" s="75"/>
      <c r="EJA288" s="22"/>
      <c r="EJB288" s="131"/>
      <c r="EJD288" s="27"/>
      <c r="EJE288" s="19"/>
      <c r="EJG288" s="75"/>
      <c r="EJI288" s="22"/>
      <c r="EJJ288" s="131"/>
      <c r="EJL288" s="27"/>
      <c r="EJM288" s="19"/>
      <c r="EJO288" s="75"/>
      <c r="EJQ288" s="22"/>
      <c r="EJR288" s="131"/>
      <c r="EJT288" s="27"/>
      <c r="EJU288" s="19"/>
      <c r="EJW288" s="75"/>
      <c r="EJY288" s="22"/>
      <c r="EJZ288" s="131"/>
      <c r="EKB288" s="27"/>
      <c r="EKC288" s="19"/>
      <c r="EKE288" s="75"/>
      <c r="EKG288" s="22"/>
      <c r="EKH288" s="131"/>
      <c r="EKJ288" s="27"/>
      <c r="EKK288" s="19"/>
      <c r="EKM288" s="75"/>
      <c r="EKO288" s="22"/>
      <c r="EKP288" s="131"/>
      <c r="EKR288" s="27"/>
      <c r="EKS288" s="19"/>
      <c r="EKU288" s="75"/>
      <c r="EKW288" s="22"/>
      <c r="EKX288" s="131"/>
      <c r="EKZ288" s="27"/>
      <c r="ELA288" s="19"/>
      <c r="ELC288" s="75"/>
      <c r="ELE288" s="22"/>
      <c r="ELF288" s="131"/>
      <c r="ELH288" s="27"/>
      <c r="ELI288" s="19"/>
      <c r="ELK288" s="75"/>
      <c r="ELM288" s="22"/>
      <c r="ELN288" s="131"/>
      <c r="ELP288" s="27"/>
      <c r="ELQ288" s="19"/>
      <c r="ELS288" s="75"/>
      <c r="ELU288" s="22"/>
      <c r="ELV288" s="131"/>
      <c r="ELX288" s="27"/>
      <c r="ELY288" s="19"/>
      <c r="EMA288" s="75"/>
      <c r="EMC288" s="22"/>
      <c r="EMD288" s="131"/>
      <c r="EMF288" s="27"/>
      <c r="EMG288" s="19"/>
      <c r="EMI288" s="75"/>
      <c r="EMK288" s="22"/>
      <c r="EML288" s="131"/>
      <c r="EMN288" s="27"/>
      <c r="EMO288" s="19"/>
      <c r="EMQ288" s="75"/>
      <c r="EMS288" s="22"/>
      <c r="EMT288" s="131"/>
      <c r="EMV288" s="27"/>
      <c r="EMW288" s="19"/>
      <c r="EMY288" s="75"/>
      <c r="ENA288" s="22"/>
      <c r="ENB288" s="131"/>
      <c r="END288" s="27"/>
      <c r="ENE288" s="19"/>
      <c r="ENG288" s="75"/>
      <c r="ENI288" s="22"/>
      <c r="ENJ288" s="131"/>
      <c r="ENL288" s="27"/>
      <c r="ENM288" s="19"/>
      <c r="ENO288" s="75"/>
      <c r="ENQ288" s="22"/>
      <c r="ENR288" s="131"/>
      <c r="ENT288" s="27"/>
      <c r="ENU288" s="19"/>
      <c r="ENW288" s="75"/>
      <c r="ENY288" s="22"/>
      <c r="ENZ288" s="131"/>
      <c r="EOB288" s="27"/>
      <c r="EOC288" s="19"/>
      <c r="EOE288" s="75"/>
      <c r="EOG288" s="22"/>
      <c r="EOH288" s="131"/>
      <c r="EOJ288" s="27"/>
      <c r="EOK288" s="19"/>
      <c r="EOM288" s="75"/>
      <c r="EOO288" s="22"/>
      <c r="EOP288" s="131"/>
      <c r="EOR288" s="27"/>
      <c r="EOS288" s="19"/>
      <c r="EOU288" s="75"/>
      <c r="EOW288" s="22"/>
      <c r="EOX288" s="131"/>
      <c r="EOZ288" s="27"/>
      <c r="EPA288" s="19"/>
      <c r="EPC288" s="75"/>
      <c r="EPE288" s="22"/>
      <c r="EPF288" s="131"/>
      <c r="EPH288" s="27"/>
      <c r="EPI288" s="19"/>
      <c r="EPK288" s="75"/>
      <c r="EPM288" s="22"/>
      <c r="EPN288" s="131"/>
      <c r="EPP288" s="27"/>
      <c r="EPQ288" s="19"/>
      <c r="EPS288" s="75"/>
      <c r="EPU288" s="22"/>
      <c r="EPV288" s="131"/>
      <c r="EPX288" s="27"/>
      <c r="EPY288" s="19"/>
      <c r="EQA288" s="75"/>
      <c r="EQC288" s="22"/>
      <c r="EQD288" s="131"/>
      <c r="EQF288" s="27"/>
      <c r="EQG288" s="19"/>
      <c r="EQI288" s="75"/>
      <c r="EQK288" s="22"/>
      <c r="EQL288" s="131"/>
      <c r="EQN288" s="27"/>
      <c r="EQO288" s="19"/>
      <c r="EQQ288" s="75"/>
      <c r="EQS288" s="22"/>
      <c r="EQT288" s="131"/>
      <c r="EQV288" s="27"/>
      <c r="EQW288" s="19"/>
      <c r="EQY288" s="75"/>
      <c r="ERA288" s="22"/>
      <c r="ERB288" s="131"/>
      <c r="ERD288" s="27"/>
      <c r="ERE288" s="19"/>
      <c r="ERG288" s="75"/>
      <c r="ERI288" s="22"/>
      <c r="ERJ288" s="131"/>
      <c r="ERL288" s="27"/>
      <c r="ERM288" s="19"/>
      <c r="ERO288" s="75"/>
      <c r="ERQ288" s="22"/>
      <c r="ERR288" s="131"/>
      <c r="ERT288" s="27"/>
      <c r="ERU288" s="19"/>
      <c r="ERW288" s="75"/>
      <c r="ERY288" s="22"/>
      <c r="ERZ288" s="131"/>
      <c r="ESB288" s="27"/>
      <c r="ESC288" s="19"/>
      <c r="ESE288" s="75"/>
      <c r="ESG288" s="22"/>
      <c r="ESH288" s="131"/>
      <c r="ESJ288" s="27"/>
      <c r="ESK288" s="19"/>
      <c r="ESM288" s="75"/>
      <c r="ESO288" s="22"/>
      <c r="ESP288" s="131"/>
      <c r="ESR288" s="27"/>
      <c r="ESS288" s="19"/>
      <c r="ESU288" s="75"/>
      <c r="ESW288" s="22"/>
      <c r="ESX288" s="131"/>
      <c r="ESZ288" s="27"/>
      <c r="ETA288" s="19"/>
      <c r="ETC288" s="75"/>
      <c r="ETE288" s="22"/>
      <c r="ETF288" s="131"/>
      <c r="ETH288" s="27"/>
      <c r="ETI288" s="19"/>
      <c r="ETK288" s="75"/>
      <c r="ETM288" s="22"/>
      <c r="ETN288" s="131"/>
      <c r="ETP288" s="27"/>
      <c r="ETQ288" s="19"/>
      <c r="ETS288" s="75"/>
      <c r="ETU288" s="22"/>
      <c r="ETV288" s="131"/>
      <c r="ETX288" s="27"/>
      <c r="ETY288" s="19"/>
      <c r="EUA288" s="75"/>
      <c r="EUC288" s="22"/>
      <c r="EUD288" s="131"/>
      <c r="EUF288" s="27"/>
      <c r="EUG288" s="19"/>
      <c r="EUI288" s="75"/>
      <c r="EUK288" s="22"/>
      <c r="EUL288" s="131"/>
      <c r="EUN288" s="27"/>
      <c r="EUO288" s="19"/>
      <c r="EUQ288" s="75"/>
      <c r="EUS288" s="22"/>
      <c r="EUT288" s="131"/>
      <c r="EUV288" s="27"/>
      <c r="EUW288" s="19"/>
      <c r="EUY288" s="75"/>
      <c r="EVA288" s="22"/>
      <c r="EVB288" s="131"/>
      <c r="EVD288" s="27"/>
      <c r="EVE288" s="19"/>
      <c r="EVG288" s="75"/>
      <c r="EVI288" s="22"/>
      <c r="EVJ288" s="131"/>
      <c r="EVL288" s="27"/>
      <c r="EVM288" s="19"/>
      <c r="EVO288" s="75"/>
      <c r="EVQ288" s="22"/>
      <c r="EVR288" s="131"/>
      <c r="EVT288" s="27"/>
      <c r="EVU288" s="19"/>
      <c r="EVW288" s="75"/>
      <c r="EVY288" s="22"/>
      <c r="EVZ288" s="131"/>
      <c r="EWB288" s="27"/>
      <c r="EWC288" s="19"/>
      <c r="EWE288" s="75"/>
      <c r="EWG288" s="22"/>
      <c r="EWH288" s="131"/>
      <c r="EWJ288" s="27"/>
      <c r="EWK288" s="19"/>
      <c r="EWM288" s="75"/>
      <c r="EWO288" s="22"/>
      <c r="EWP288" s="131"/>
      <c r="EWR288" s="27"/>
      <c r="EWS288" s="19"/>
      <c r="EWU288" s="75"/>
      <c r="EWW288" s="22"/>
      <c r="EWX288" s="131"/>
      <c r="EWZ288" s="27"/>
      <c r="EXA288" s="19"/>
      <c r="EXC288" s="75"/>
      <c r="EXE288" s="22"/>
      <c r="EXF288" s="131"/>
      <c r="EXH288" s="27"/>
      <c r="EXI288" s="19"/>
      <c r="EXK288" s="75"/>
      <c r="EXM288" s="22"/>
      <c r="EXN288" s="131"/>
      <c r="EXP288" s="27"/>
      <c r="EXQ288" s="19"/>
      <c r="EXS288" s="75"/>
      <c r="EXU288" s="22"/>
      <c r="EXV288" s="131"/>
      <c r="EXX288" s="27"/>
      <c r="EXY288" s="19"/>
      <c r="EYA288" s="75"/>
      <c r="EYC288" s="22"/>
      <c r="EYD288" s="131"/>
      <c r="EYF288" s="27"/>
      <c r="EYG288" s="19"/>
      <c r="EYI288" s="75"/>
      <c r="EYK288" s="22"/>
      <c r="EYL288" s="131"/>
      <c r="EYN288" s="27"/>
      <c r="EYO288" s="19"/>
      <c r="EYQ288" s="75"/>
      <c r="EYS288" s="22"/>
      <c r="EYT288" s="131"/>
      <c r="EYV288" s="27"/>
      <c r="EYW288" s="19"/>
      <c r="EYY288" s="75"/>
      <c r="EZA288" s="22"/>
      <c r="EZB288" s="131"/>
      <c r="EZD288" s="27"/>
      <c r="EZE288" s="19"/>
      <c r="EZG288" s="75"/>
      <c r="EZI288" s="22"/>
      <c r="EZJ288" s="131"/>
      <c r="EZL288" s="27"/>
      <c r="EZM288" s="19"/>
      <c r="EZO288" s="75"/>
      <c r="EZQ288" s="22"/>
      <c r="EZR288" s="131"/>
      <c r="EZT288" s="27"/>
      <c r="EZU288" s="19"/>
      <c r="EZW288" s="75"/>
      <c r="EZY288" s="22"/>
      <c r="EZZ288" s="131"/>
      <c r="FAB288" s="27"/>
      <c r="FAC288" s="19"/>
      <c r="FAE288" s="75"/>
      <c r="FAG288" s="22"/>
      <c r="FAH288" s="131"/>
      <c r="FAJ288" s="27"/>
      <c r="FAK288" s="19"/>
      <c r="FAM288" s="75"/>
      <c r="FAO288" s="22"/>
      <c r="FAP288" s="131"/>
      <c r="FAR288" s="27"/>
      <c r="FAS288" s="19"/>
      <c r="FAU288" s="75"/>
      <c r="FAW288" s="22"/>
      <c r="FAX288" s="131"/>
      <c r="FAZ288" s="27"/>
      <c r="FBA288" s="19"/>
      <c r="FBC288" s="75"/>
      <c r="FBE288" s="22"/>
      <c r="FBF288" s="131"/>
      <c r="FBH288" s="27"/>
      <c r="FBI288" s="19"/>
      <c r="FBK288" s="75"/>
      <c r="FBM288" s="22"/>
      <c r="FBN288" s="131"/>
      <c r="FBP288" s="27"/>
      <c r="FBQ288" s="19"/>
      <c r="FBS288" s="75"/>
      <c r="FBU288" s="22"/>
      <c r="FBV288" s="131"/>
      <c r="FBX288" s="27"/>
      <c r="FBY288" s="19"/>
      <c r="FCA288" s="75"/>
      <c r="FCC288" s="22"/>
      <c r="FCD288" s="131"/>
      <c r="FCF288" s="27"/>
      <c r="FCG288" s="19"/>
      <c r="FCI288" s="75"/>
      <c r="FCK288" s="22"/>
      <c r="FCL288" s="131"/>
      <c r="FCN288" s="27"/>
      <c r="FCO288" s="19"/>
      <c r="FCQ288" s="75"/>
      <c r="FCS288" s="22"/>
      <c r="FCT288" s="131"/>
      <c r="FCV288" s="27"/>
      <c r="FCW288" s="19"/>
      <c r="FCY288" s="75"/>
      <c r="FDA288" s="22"/>
      <c r="FDB288" s="131"/>
      <c r="FDD288" s="27"/>
      <c r="FDE288" s="19"/>
      <c r="FDG288" s="75"/>
      <c r="FDI288" s="22"/>
      <c r="FDJ288" s="131"/>
      <c r="FDL288" s="27"/>
      <c r="FDM288" s="19"/>
      <c r="FDO288" s="75"/>
      <c r="FDQ288" s="22"/>
      <c r="FDR288" s="131"/>
      <c r="FDT288" s="27"/>
      <c r="FDU288" s="19"/>
      <c r="FDW288" s="75"/>
      <c r="FDY288" s="22"/>
      <c r="FDZ288" s="131"/>
      <c r="FEB288" s="27"/>
      <c r="FEC288" s="19"/>
      <c r="FEE288" s="75"/>
      <c r="FEG288" s="22"/>
      <c r="FEH288" s="131"/>
      <c r="FEJ288" s="27"/>
      <c r="FEK288" s="19"/>
      <c r="FEM288" s="75"/>
      <c r="FEO288" s="22"/>
      <c r="FEP288" s="131"/>
      <c r="FER288" s="27"/>
      <c r="FES288" s="19"/>
      <c r="FEU288" s="75"/>
      <c r="FEW288" s="22"/>
      <c r="FEX288" s="131"/>
      <c r="FEZ288" s="27"/>
      <c r="FFA288" s="19"/>
      <c r="FFC288" s="75"/>
      <c r="FFE288" s="22"/>
      <c r="FFF288" s="131"/>
      <c r="FFH288" s="27"/>
      <c r="FFI288" s="19"/>
      <c r="FFK288" s="75"/>
      <c r="FFM288" s="22"/>
      <c r="FFN288" s="131"/>
      <c r="FFP288" s="27"/>
      <c r="FFQ288" s="19"/>
      <c r="FFS288" s="75"/>
      <c r="FFU288" s="22"/>
      <c r="FFV288" s="131"/>
      <c r="FFX288" s="27"/>
      <c r="FFY288" s="19"/>
      <c r="FGA288" s="75"/>
      <c r="FGC288" s="22"/>
      <c r="FGD288" s="131"/>
      <c r="FGF288" s="27"/>
      <c r="FGG288" s="19"/>
      <c r="FGI288" s="75"/>
      <c r="FGK288" s="22"/>
      <c r="FGL288" s="131"/>
      <c r="FGN288" s="27"/>
      <c r="FGO288" s="19"/>
      <c r="FGQ288" s="75"/>
      <c r="FGS288" s="22"/>
      <c r="FGT288" s="131"/>
      <c r="FGV288" s="27"/>
      <c r="FGW288" s="19"/>
      <c r="FGY288" s="75"/>
      <c r="FHA288" s="22"/>
      <c r="FHB288" s="131"/>
      <c r="FHD288" s="27"/>
      <c r="FHE288" s="19"/>
      <c r="FHG288" s="75"/>
      <c r="FHI288" s="22"/>
      <c r="FHJ288" s="131"/>
      <c r="FHL288" s="27"/>
      <c r="FHM288" s="19"/>
      <c r="FHO288" s="75"/>
      <c r="FHQ288" s="22"/>
      <c r="FHR288" s="131"/>
      <c r="FHT288" s="27"/>
      <c r="FHU288" s="19"/>
      <c r="FHW288" s="75"/>
      <c r="FHY288" s="22"/>
      <c r="FHZ288" s="131"/>
      <c r="FIB288" s="27"/>
      <c r="FIC288" s="19"/>
      <c r="FIE288" s="75"/>
      <c r="FIG288" s="22"/>
      <c r="FIH288" s="131"/>
      <c r="FIJ288" s="27"/>
      <c r="FIK288" s="19"/>
      <c r="FIM288" s="75"/>
      <c r="FIO288" s="22"/>
      <c r="FIP288" s="131"/>
      <c r="FIR288" s="27"/>
      <c r="FIS288" s="19"/>
      <c r="FIU288" s="75"/>
      <c r="FIW288" s="22"/>
      <c r="FIX288" s="131"/>
      <c r="FIZ288" s="27"/>
      <c r="FJA288" s="19"/>
      <c r="FJC288" s="75"/>
      <c r="FJE288" s="22"/>
      <c r="FJF288" s="131"/>
      <c r="FJH288" s="27"/>
      <c r="FJI288" s="19"/>
      <c r="FJK288" s="75"/>
      <c r="FJM288" s="22"/>
      <c r="FJN288" s="131"/>
      <c r="FJP288" s="27"/>
      <c r="FJQ288" s="19"/>
      <c r="FJS288" s="75"/>
      <c r="FJU288" s="22"/>
      <c r="FJV288" s="131"/>
      <c r="FJX288" s="27"/>
      <c r="FJY288" s="19"/>
      <c r="FKA288" s="75"/>
      <c r="FKC288" s="22"/>
      <c r="FKD288" s="131"/>
      <c r="FKF288" s="27"/>
      <c r="FKG288" s="19"/>
      <c r="FKI288" s="75"/>
      <c r="FKK288" s="22"/>
      <c r="FKL288" s="131"/>
      <c r="FKN288" s="27"/>
      <c r="FKO288" s="19"/>
      <c r="FKQ288" s="75"/>
      <c r="FKS288" s="22"/>
      <c r="FKT288" s="131"/>
      <c r="FKV288" s="27"/>
      <c r="FKW288" s="19"/>
      <c r="FKY288" s="75"/>
      <c r="FLA288" s="22"/>
      <c r="FLB288" s="131"/>
      <c r="FLD288" s="27"/>
      <c r="FLE288" s="19"/>
      <c r="FLG288" s="75"/>
      <c r="FLI288" s="22"/>
      <c r="FLJ288" s="131"/>
      <c r="FLL288" s="27"/>
      <c r="FLM288" s="19"/>
      <c r="FLO288" s="75"/>
      <c r="FLQ288" s="22"/>
      <c r="FLR288" s="131"/>
      <c r="FLT288" s="27"/>
      <c r="FLU288" s="19"/>
      <c r="FLW288" s="75"/>
      <c r="FLY288" s="22"/>
      <c r="FLZ288" s="131"/>
      <c r="FMB288" s="27"/>
      <c r="FMC288" s="19"/>
      <c r="FME288" s="75"/>
      <c r="FMG288" s="22"/>
      <c r="FMH288" s="131"/>
      <c r="FMJ288" s="27"/>
      <c r="FMK288" s="19"/>
      <c r="FMM288" s="75"/>
      <c r="FMO288" s="22"/>
      <c r="FMP288" s="131"/>
      <c r="FMR288" s="27"/>
      <c r="FMS288" s="19"/>
      <c r="FMU288" s="75"/>
      <c r="FMW288" s="22"/>
      <c r="FMX288" s="131"/>
      <c r="FMZ288" s="27"/>
      <c r="FNA288" s="19"/>
      <c r="FNC288" s="75"/>
      <c r="FNE288" s="22"/>
      <c r="FNF288" s="131"/>
      <c r="FNH288" s="27"/>
      <c r="FNI288" s="19"/>
      <c r="FNK288" s="75"/>
      <c r="FNM288" s="22"/>
      <c r="FNN288" s="131"/>
      <c r="FNP288" s="27"/>
      <c r="FNQ288" s="19"/>
      <c r="FNS288" s="75"/>
      <c r="FNU288" s="22"/>
      <c r="FNV288" s="131"/>
      <c r="FNX288" s="27"/>
      <c r="FNY288" s="19"/>
      <c r="FOA288" s="75"/>
      <c r="FOC288" s="22"/>
      <c r="FOD288" s="131"/>
      <c r="FOF288" s="27"/>
      <c r="FOG288" s="19"/>
      <c r="FOI288" s="75"/>
      <c r="FOK288" s="22"/>
      <c r="FOL288" s="131"/>
      <c r="FON288" s="27"/>
      <c r="FOO288" s="19"/>
      <c r="FOQ288" s="75"/>
      <c r="FOS288" s="22"/>
      <c r="FOT288" s="131"/>
      <c r="FOV288" s="27"/>
      <c r="FOW288" s="19"/>
      <c r="FOY288" s="75"/>
      <c r="FPA288" s="22"/>
      <c r="FPB288" s="131"/>
      <c r="FPD288" s="27"/>
      <c r="FPE288" s="19"/>
      <c r="FPG288" s="75"/>
      <c r="FPI288" s="22"/>
      <c r="FPJ288" s="131"/>
      <c r="FPL288" s="27"/>
      <c r="FPM288" s="19"/>
      <c r="FPO288" s="75"/>
      <c r="FPQ288" s="22"/>
      <c r="FPR288" s="131"/>
      <c r="FPT288" s="27"/>
      <c r="FPU288" s="19"/>
      <c r="FPW288" s="75"/>
      <c r="FPY288" s="22"/>
      <c r="FPZ288" s="131"/>
      <c r="FQB288" s="27"/>
      <c r="FQC288" s="19"/>
      <c r="FQE288" s="75"/>
      <c r="FQG288" s="22"/>
      <c r="FQH288" s="131"/>
      <c r="FQJ288" s="27"/>
      <c r="FQK288" s="19"/>
      <c r="FQM288" s="75"/>
      <c r="FQO288" s="22"/>
      <c r="FQP288" s="131"/>
      <c r="FQR288" s="27"/>
      <c r="FQS288" s="19"/>
      <c r="FQU288" s="75"/>
      <c r="FQW288" s="22"/>
      <c r="FQX288" s="131"/>
      <c r="FQZ288" s="27"/>
      <c r="FRA288" s="19"/>
      <c r="FRC288" s="75"/>
      <c r="FRE288" s="22"/>
      <c r="FRF288" s="131"/>
      <c r="FRH288" s="27"/>
      <c r="FRI288" s="19"/>
      <c r="FRK288" s="75"/>
      <c r="FRM288" s="22"/>
      <c r="FRN288" s="131"/>
      <c r="FRP288" s="27"/>
      <c r="FRQ288" s="19"/>
      <c r="FRS288" s="75"/>
      <c r="FRU288" s="22"/>
      <c r="FRV288" s="131"/>
      <c r="FRX288" s="27"/>
      <c r="FRY288" s="19"/>
      <c r="FSA288" s="75"/>
      <c r="FSC288" s="22"/>
      <c r="FSD288" s="131"/>
      <c r="FSF288" s="27"/>
      <c r="FSG288" s="19"/>
      <c r="FSI288" s="75"/>
      <c r="FSK288" s="22"/>
      <c r="FSL288" s="131"/>
      <c r="FSN288" s="27"/>
      <c r="FSO288" s="19"/>
      <c r="FSQ288" s="75"/>
      <c r="FSS288" s="22"/>
      <c r="FST288" s="131"/>
      <c r="FSV288" s="27"/>
      <c r="FSW288" s="19"/>
      <c r="FSY288" s="75"/>
      <c r="FTA288" s="22"/>
      <c r="FTB288" s="131"/>
      <c r="FTD288" s="27"/>
      <c r="FTE288" s="19"/>
      <c r="FTG288" s="75"/>
      <c r="FTI288" s="22"/>
      <c r="FTJ288" s="131"/>
      <c r="FTL288" s="27"/>
      <c r="FTM288" s="19"/>
      <c r="FTO288" s="75"/>
      <c r="FTQ288" s="22"/>
      <c r="FTR288" s="131"/>
      <c r="FTT288" s="27"/>
      <c r="FTU288" s="19"/>
      <c r="FTW288" s="75"/>
      <c r="FTY288" s="22"/>
      <c r="FTZ288" s="131"/>
      <c r="FUB288" s="27"/>
      <c r="FUC288" s="19"/>
      <c r="FUE288" s="75"/>
      <c r="FUG288" s="22"/>
      <c r="FUH288" s="131"/>
      <c r="FUJ288" s="27"/>
      <c r="FUK288" s="19"/>
      <c r="FUM288" s="75"/>
      <c r="FUO288" s="22"/>
      <c r="FUP288" s="131"/>
      <c r="FUR288" s="27"/>
      <c r="FUS288" s="19"/>
      <c r="FUU288" s="75"/>
      <c r="FUW288" s="22"/>
      <c r="FUX288" s="131"/>
      <c r="FUZ288" s="27"/>
      <c r="FVA288" s="19"/>
      <c r="FVC288" s="75"/>
      <c r="FVE288" s="22"/>
      <c r="FVF288" s="131"/>
      <c r="FVH288" s="27"/>
      <c r="FVI288" s="19"/>
      <c r="FVK288" s="75"/>
      <c r="FVM288" s="22"/>
      <c r="FVN288" s="131"/>
      <c r="FVP288" s="27"/>
      <c r="FVQ288" s="19"/>
      <c r="FVS288" s="75"/>
      <c r="FVU288" s="22"/>
      <c r="FVV288" s="131"/>
      <c r="FVX288" s="27"/>
      <c r="FVY288" s="19"/>
      <c r="FWA288" s="75"/>
      <c r="FWC288" s="22"/>
      <c r="FWD288" s="131"/>
      <c r="FWF288" s="27"/>
      <c r="FWG288" s="19"/>
      <c r="FWI288" s="75"/>
      <c r="FWK288" s="22"/>
      <c r="FWL288" s="131"/>
      <c r="FWN288" s="27"/>
      <c r="FWO288" s="19"/>
      <c r="FWQ288" s="75"/>
      <c r="FWS288" s="22"/>
      <c r="FWT288" s="131"/>
      <c r="FWV288" s="27"/>
      <c r="FWW288" s="19"/>
      <c r="FWY288" s="75"/>
      <c r="FXA288" s="22"/>
      <c r="FXB288" s="131"/>
      <c r="FXD288" s="27"/>
      <c r="FXE288" s="19"/>
      <c r="FXG288" s="75"/>
      <c r="FXI288" s="22"/>
      <c r="FXJ288" s="131"/>
      <c r="FXL288" s="27"/>
      <c r="FXM288" s="19"/>
      <c r="FXO288" s="75"/>
      <c r="FXQ288" s="22"/>
      <c r="FXR288" s="131"/>
      <c r="FXT288" s="27"/>
      <c r="FXU288" s="19"/>
      <c r="FXW288" s="75"/>
      <c r="FXY288" s="22"/>
      <c r="FXZ288" s="131"/>
      <c r="FYB288" s="27"/>
      <c r="FYC288" s="19"/>
      <c r="FYE288" s="75"/>
      <c r="FYG288" s="22"/>
      <c r="FYH288" s="131"/>
      <c r="FYJ288" s="27"/>
      <c r="FYK288" s="19"/>
      <c r="FYM288" s="75"/>
      <c r="FYO288" s="22"/>
      <c r="FYP288" s="131"/>
      <c r="FYR288" s="27"/>
      <c r="FYS288" s="19"/>
      <c r="FYU288" s="75"/>
      <c r="FYW288" s="22"/>
      <c r="FYX288" s="131"/>
      <c r="FYZ288" s="27"/>
      <c r="FZA288" s="19"/>
      <c r="FZC288" s="75"/>
      <c r="FZE288" s="22"/>
      <c r="FZF288" s="131"/>
      <c r="FZH288" s="27"/>
      <c r="FZI288" s="19"/>
      <c r="FZK288" s="75"/>
      <c r="FZM288" s="22"/>
      <c r="FZN288" s="131"/>
      <c r="FZP288" s="27"/>
      <c r="FZQ288" s="19"/>
      <c r="FZS288" s="75"/>
      <c r="FZU288" s="22"/>
      <c r="FZV288" s="131"/>
      <c r="FZX288" s="27"/>
      <c r="FZY288" s="19"/>
      <c r="GAA288" s="75"/>
      <c r="GAC288" s="22"/>
      <c r="GAD288" s="131"/>
      <c r="GAF288" s="27"/>
      <c r="GAG288" s="19"/>
      <c r="GAI288" s="75"/>
      <c r="GAK288" s="22"/>
      <c r="GAL288" s="131"/>
      <c r="GAN288" s="27"/>
      <c r="GAO288" s="19"/>
      <c r="GAQ288" s="75"/>
      <c r="GAS288" s="22"/>
      <c r="GAT288" s="131"/>
      <c r="GAV288" s="27"/>
      <c r="GAW288" s="19"/>
      <c r="GAY288" s="75"/>
      <c r="GBA288" s="22"/>
      <c r="GBB288" s="131"/>
      <c r="GBD288" s="27"/>
      <c r="GBE288" s="19"/>
      <c r="GBG288" s="75"/>
      <c r="GBI288" s="22"/>
      <c r="GBJ288" s="131"/>
      <c r="GBL288" s="27"/>
      <c r="GBM288" s="19"/>
      <c r="GBO288" s="75"/>
      <c r="GBQ288" s="22"/>
      <c r="GBR288" s="131"/>
      <c r="GBT288" s="27"/>
      <c r="GBU288" s="19"/>
      <c r="GBW288" s="75"/>
      <c r="GBY288" s="22"/>
      <c r="GBZ288" s="131"/>
      <c r="GCB288" s="27"/>
      <c r="GCC288" s="19"/>
      <c r="GCE288" s="75"/>
      <c r="GCG288" s="22"/>
      <c r="GCH288" s="131"/>
      <c r="GCJ288" s="27"/>
      <c r="GCK288" s="19"/>
      <c r="GCM288" s="75"/>
      <c r="GCO288" s="22"/>
      <c r="GCP288" s="131"/>
      <c r="GCR288" s="27"/>
      <c r="GCS288" s="19"/>
      <c r="GCU288" s="75"/>
      <c r="GCW288" s="22"/>
      <c r="GCX288" s="131"/>
      <c r="GCZ288" s="27"/>
      <c r="GDA288" s="19"/>
      <c r="GDC288" s="75"/>
      <c r="GDE288" s="22"/>
      <c r="GDF288" s="131"/>
      <c r="GDH288" s="27"/>
      <c r="GDI288" s="19"/>
      <c r="GDK288" s="75"/>
      <c r="GDM288" s="22"/>
      <c r="GDN288" s="131"/>
      <c r="GDP288" s="27"/>
      <c r="GDQ288" s="19"/>
      <c r="GDS288" s="75"/>
      <c r="GDU288" s="22"/>
      <c r="GDV288" s="131"/>
      <c r="GDX288" s="27"/>
      <c r="GDY288" s="19"/>
      <c r="GEA288" s="75"/>
      <c r="GEC288" s="22"/>
      <c r="GED288" s="131"/>
      <c r="GEF288" s="27"/>
      <c r="GEG288" s="19"/>
      <c r="GEI288" s="75"/>
      <c r="GEK288" s="22"/>
      <c r="GEL288" s="131"/>
      <c r="GEN288" s="27"/>
      <c r="GEO288" s="19"/>
      <c r="GEQ288" s="75"/>
      <c r="GES288" s="22"/>
      <c r="GET288" s="131"/>
      <c r="GEV288" s="27"/>
      <c r="GEW288" s="19"/>
      <c r="GEY288" s="75"/>
      <c r="GFA288" s="22"/>
      <c r="GFB288" s="131"/>
      <c r="GFD288" s="27"/>
      <c r="GFE288" s="19"/>
      <c r="GFG288" s="75"/>
      <c r="GFI288" s="22"/>
      <c r="GFJ288" s="131"/>
      <c r="GFL288" s="27"/>
      <c r="GFM288" s="19"/>
      <c r="GFO288" s="75"/>
      <c r="GFQ288" s="22"/>
      <c r="GFR288" s="131"/>
      <c r="GFT288" s="27"/>
      <c r="GFU288" s="19"/>
      <c r="GFW288" s="75"/>
      <c r="GFY288" s="22"/>
      <c r="GFZ288" s="131"/>
      <c r="GGB288" s="27"/>
      <c r="GGC288" s="19"/>
      <c r="GGE288" s="75"/>
      <c r="GGG288" s="22"/>
      <c r="GGH288" s="131"/>
      <c r="GGJ288" s="27"/>
      <c r="GGK288" s="19"/>
      <c r="GGM288" s="75"/>
      <c r="GGO288" s="22"/>
      <c r="GGP288" s="131"/>
      <c r="GGR288" s="27"/>
      <c r="GGS288" s="19"/>
      <c r="GGU288" s="75"/>
      <c r="GGW288" s="22"/>
      <c r="GGX288" s="131"/>
      <c r="GGZ288" s="27"/>
      <c r="GHA288" s="19"/>
      <c r="GHC288" s="75"/>
      <c r="GHE288" s="22"/>
      <c r="GHF288" s="131"/>
      <c r="GHH288" s="27"/>
      <c r="GHI288" s="19"/>
      <c r="GHK288" s="75"/>
      <c r="GHM288" s="22"/>
      <c r="GHN288" s="131"/>
      <c r="GHP288" s="27"/>
      <c r="GHQ288" s="19"/>
      <c r="GHS288" s="75"/>
      <c r="GHU288" s="22"/>
      <c r="GHV288" s="131"/>
      <c r="GHX288" s="27"/>
      <c r="GHY288" s="19"/>
      <c r="GIA288" s="75"/>
      <c r="GIC288" s="22"/>
      <c r="GID288" s="131"/>
      <c r="GIF288" s="27"/>
      <c r="GIG288" s="19"/>
      <c r="GII288" s="75"/>
      <c r="GIK288" s="22"/>
      <c r="GIL288" s="131"/>
      <c r="GIN288" s="27"/>
      <c r="GIO288" s="19"/>
      <c r="GIQ288" s="75"/>
      <c r="GIS288" s="22"/>
      <c r="GIT288" s="131"/>
      <c r="GIV288" s="27"/>
      <c r="GIW288" s="19"/>
      <c r="GIY288" s="75"/>
      <c r="GJA288" s="22"/>
      <c r="GJB288" s="131"/>
      <c r="GJD288" s="27"/>
      <c r="GJE288" s="19"/>
      <c r="GJG288" s="75"/>
      <c r="GJI288" s="22"/>
      <c r="GJJ288" s="131"/>
      <c r="GJL288" s="27"/>
      <c r="GJM288" s="19"/>
      <c r="GJO288" s="75"/>
      <c r="GJQ288" s="22"/>
      <c r="GJR288" s="131"/>
      <c r="GJT288" s="27"/>
      <c r="GJU288" s="19"/>
      <c r="GJW288" s="75"/>
      <c r="GJY288" s="22"/>
      <c r="GJZ288" s="131"/>
      <c r="GKB288" s="27"/>
      <c r="GKC288" s="19"/>
      <c r="GKE288" s="75"/>
      <c r="GKG288" s="22"/>
      <c r="GKH288" s="131"/>
      <c r="GKJ288" s="27"/>
      <c r="GKK288" s="19"/>
      <c r="GKM288" s="75"/>
      <c r="GKO288" s="22"/>
      <c r="GKP288" s="131"/>
      <c r="GKR288" s="27"/>
      <c r="GKS288" s="19"/>
      <c r="GKU288" s="75"/>
      <c r="GKW288" s="22"/>
      <c r="GKX288" s="131"/>
      <c r="GKZ288" s="27"/>
      <c r="GLA288" s="19"/>
      <c r="GLC288" s="75"/>
      <c r="GLE288" s="22"/>
      <c r="GLF288" s="131"/>
      <c r="GLH288" s="27"/>
      <c r="GLI288" s="19"/>
      <c r="GLK288" s="75"/>
      <c r="GLM288" s="22"/>
      <c r="GLN288" s="131"/>
      <c r="GLP288" s="27"/>
      <c r="GLQ288" s="19"/>
      <c r="GLS288" s="75"/>
      <c r="GLU288" s="22"/>
      <c r="GLV288" s="131"/>
      <c r="GLX288" s="27"/>
      <c r="GLY288" s="19"/>
      <c r="GMA288" s="75"/>
      <c r="GMC288" s="22"/>
      <c r="GMD288" s="131"/>
      <c r="GMF288" s="27"/>
      <c r="GMG288" s="19"/>
      <c r="GMI288" s="75"/>
      <c r="GMK288" s="22"/>
      <c r="GML288" s="131"/>
      <c r="GMN288" s="27"/>
      <c r="GMO288" s="19"/>
      <c r="GMQ288" s="75"/>
      <c r="GMS288" s="22"/>
      <c r="GMT288" s="131"/>
      <c r="GMV288" s="27"/>
      <c r="GMW288" s="19"/>
      <c r="GMY288" s="75"/>
      <c r="GNA288" s="22"/>
      <c r="GNB288" s="131"/>
      <c r="GND288" s="27"/>
      <c r="GNE288" s="19"/>
      <c r="GNG288" s="75"/>
      <c r="GNI288" s="22"/>
      <c r="GNJ288" s="131"/>
      <c r="GNL288" s="27"/>
      <c r="GNM288" s="19"/>
      <c r="GNO288" s="75"/>
      <c r="GNQ288" s="22"/>
      <c r="GNR288" s="131"/>
      <c r="GNT288" s="27"/>
      <c r="GNU288" s="19"/>
      <c r="GNW288" s="75"/>
      <c r="GNY288" s="22"/>
      <c r="GNZ288" s="131"/>
      <c r="GOB288" s="27"/>
      <c r="GOC288" s="19"/>
      <c r="GOE288" s="75"/>
      <c r="GOG288" s="22"/>
      <c r="GOH288" s="131"/>
      <c r="GOJ288" s="27"/>
      <c r="GOK288" s="19"/>
      <c r="GOM288" s="75"/>
      <c r="GOO288" s="22"/>
      <c r="GOP288" s="131"/>
      <c r="GOR288" s="27"/>
      <c r="GOS288" s="19"/>
      <c r="GOU288" s="75"/>
      <c r="GOW288" s="22"/>
      <c r="GOX288" s="131"/>
      <c r="GOZ288" s="27"/>
      <c r="GPA288" s="19"/>
      <c r="GPC288" s="75"/>
      <c r="GPE288" s="22"/>
      <c r="GPF288" s="131"/>
      <c r="GPH288" s="27"/>
      <c r="GPI288" s="19"/>
      <c r="GPK288" s="75"/>
      <c r="GPM288" s="22"/>
      <c r="GPN288" s="131"/>
      <c r="GPP288" s="27"/>
      <c r="GPQ288" s="19"/>
      <c r="GPS288" s="75"/>
      <c r="GPU288" s="22"/>
      <c r="GPV288" s="131"/>
      <c r="GPX288" s="27"/>
      <c r="GPY288" s="19"/>
      <c r="GQA288" s="75"/>
      <c r="GQC288" s="22"/>
      <c r="GQD288" s="131"/>
      <c r="GQF288" s="27"/>
      <c r="GQG288" s="19"/>
      <c r="GQI288" s="75"/>
      <c r="GQK288" s="22"/>
      <c r="GQL288" s="131"/>
      <c r="GQN288" s="27"/>
      <c r="GQO288" s="19"/>
      <c r="GQQ288" s="75"/>
      <c r="GQS288" s="22"/>
      <c r="GQT288" s="131"/>
      <c r="GQV288" s="27"/>
      <c r="GQW288" s="19"/>
      <c r="GQY288" s="75"/>
      <c r="GRA288" s="22"/>
      <c r="GRB288" s="131"/>
      <c r="GRD288" s="27"/>
      <c r="GRE288" s="19"/>
      <c r="GRG288" s="75"/>
      <c r="GRI288" s="22"/>
      <c r="GRJ288" s="131"/>
      <c r="GRL288" s="27"/>
      <c r="GRM288" s="19"/>
      <c r="GRO288" s="75"/>
      <c r="GRQ288" s="22"/>
      <c r="GRR288" s="131"/>
      <c r="GRT288" s="27"/>
      <c r="GRU288" s="19"/>
      <c r="GRW288" s="75"/>
      <c r="GRY288" s="22"/>
      <c r="GRZ288" s="131"/>
      <c r="GSB288" s="27"/>
      <c r="GSC288" s="19"/>
      <c r="GSE288" s="75"/>
      <c r="GSG288" s="22"/>
      <c r="GSH288" s="131"/>
      <c r="GSJ288" s="27"/>
      <c r="GSK288" s="19"/>
      <c r="GSM288" s="75"/>
      <c r="GSO288" s="22"/>
      <c r="GSP288" s="131"/>
      <c r="GSR288" s="27"/>
      <c r="GSS288" s="19"/>
      <c r="GSU288" s="75"/>
      <c r="GSW288" s="22"/>
      <c r="GSX288" s="131"/>
      <c r="GSZ288" s="27"/>
      <c r="GTA288" s="19"/>
      <c r="GTC288" s="75"/>
      <c r="GTE288" s="22"/>
      <c r="GTF288" s="131"/>
      <c r="GTH288" s="27"/>
      <c r="GTI288" s="19"/>
      <c r="GTK288" s="75"/>
      <c r="GTM288" s="22"/>
      <c r="GTN288" s="131"/>
      <c r="GTP288" s="27"/>
      <c r="GTQ288" s="19"/>
      <c r="GTS288" s="75"/>
      <c r="GTU288" s="22"/>
      <c r="GTV288" s="131"/>
      <c r="GTX288" s="27"/>
      <c r="GTY288" s="19"/>
      <c r="GUA288" s="75"/>
      <c r="GUC288" s="22"/>
      <c r="GUD288" s="131"/>
      <c r="GUF288" s="27"/>
      <c r="GUG288" s="19"/>
      <c r="GUI288" s="75"/>
      <c r="GUK288" s="22"/>
      <c r="GUL288" s="131"/>
      <c r="GUN288" s="27"/>
      <c r="GUO288" s="19"/>
      <c r="GUQ288" s="75"/>
      <c r="GUS288" s="22"/>
      <c r="GUT288" s="131"/>
      <c r="GUV288" s="27"/>
      <c r="GUW288" s="19"/>
      <c r="GUY288" s="75"/>
      <c r="GVA288" s="22"/>
      <c r="GVB288" s="131"/>
      <c r="GVD288" s="27"/>
      <c r="GVE288" s="19"/>
      <c r="GVG288" s="75"/>
      <c r="GVI288" s="22"/>
      <c r="GVJ288" s="131"/>
      <c r="GVL288" s="27"/>
      <c r="GVM288" s="19"/>
      <c r="GVO288" s="75"/>
      <c r="GVQ288" s="22"/>
      <c r="GVR288" s="131"/>
      <c r="GVT288" s="27"/>
      <c r="GVU288" s="19"/>
      <c r="GVW288" s="75"/>
      <c r="GVY288" s="22"/>
      <c r="GVZ288" s="131"/>
      <c r="GWB288" s="27"/>
      <c r="GWC288" s="19"/>
      <c r="GWE288" s="75"/>
      <c r="GWG288" s="22"/>
      <c r="GWH288" s="131"/>
      <c r="GWJ288" s="27"/>
      <c r="GWK288" s="19"/>
      <c r="GWM288" s="75"/>
      <c r="GWO288" s="22"/>
      <c r="GWP288" s="131"/>
      <c r="GWR288" s="27"/>
      <c r="GWS288" s="19"/>
      <c r="GWU288" s="75"/>
      <c r="GWW288" s="22"/>
      <c r="GWX288" s="131"/>
      <c r="GWZ288" s="27"/>
      <c r="GXA288" s="19"/>
      <c r="GXC288" s="75"/>
      <c r="GXE288" s="22"/>
      <c r="GXF288" s="131"/>
      <c r="GXH288" s="27"/>
      <c r="GXI288" s="19"/>
      <c r="GXK288" s="75"/>
      <c r="GXM288" s="22"/>
      <c r="GXN288" s="131"/>
      <c r="GXP288" s="27"/>
      <c r="GXQ288" s="19"/>
      <c r="GXS288" s="75"/>
      <c r="GXU288" s="22"/>
      <c r="GXV288" s="131"/>
      <c r="GXX288" s="27"/>
      <c r="GXY288" s="19"/>
      <c r="GYA288" s="75"/>
      <c r="GYC288" s="22"/>
      <c r="GYD288" s="131"/>
      <c r="GYF288" s="27"/>
      <c r="GYG288" s="19"/>
      <c r="GYI288" s="75"/>
      <c r="GYK288" s="22"/>
      <c r="GYL288" s="131"/>
      <c r="GYN288" s="27"/>
      <c r="GYO288" s="19"/>
      <c r="GYQ288" s="75"/>
      <c r="GYS288" s="22"/>
      <c r="GYT288" s="131"/>
      <c r="GYV288" s="27"/>
      <c r="GYW288" s="19"/>
      <c r="GYY288" s="75"/>
      <c r="GZA288" s="22"/>
      <c r="GZB288" s="131"/>
      <c r="GZD288" s="27"/>
      <c r="GZE288" s="19"/>
      <c r="GZG288" s="75"/>
      <c r="GZI288" s="22"/>
      <c r="GZJ288" s="131"/>
      <c r="GZL288" s="27"/>
      <c r="GZM288" s="19"/>
      <c r="GZO288" s="75"/>
      <c r="GZQ288" s="22"/>
      <c r="GZR288" s="131"/>
      <c r="GZT288" s="27"/>
      <c r="GZU288" s="19"/>
      <c r="GZW288" s="75"/>
      <c r="GZY288" s="22"/>
      <c r="GZZ288" s="131"/>
      <c r="HAB288" s="27"/>
      <c r="HAC288" s="19"/>
      <c r="HAE288" s="75"/>
      <c r="HAG288" s="22"/>
      <c r="HAH288" s="131"/>
      <c r="HAJ288" s="27"/>
      <c r="HAK288" s="19"/>
      <c r="HAM288" s="75"/>
      <c r="HAO288" s="22"/>
      <c r="HAP288" s="131"/>
      <c r="HAR288" s="27"/>
      <c r="HAS288" s="19"/>
      <c r="HAU288" s="75"/>
      <c r="HAW288" s="22"/>
      <c r="HAX288" s="131"/>
      <c r="HAZ288" s="27"/>
      <c r="HBA288" s="19"/>
      <c r="HBC288" s="75"/>
      <c r="HBE288" s="22"/>
      <c r="HBF288" s="131"/>
      <c r="HBH288" s="27"/>
      <c r="HBI288" s="19"/>
      <c r="HBK288" s="75"/>
      <c r="HBM288" s="22"/>
      <c r="HBN288" s="131"/>
      <c r="HBP288" s="27"/>
      <c r="HBQ288" s="19"/>
      <c r="HBS288" s="75"/>
      <c r="HBU288" s="22"/>
      <c r="HBV288" s="131"/>
      <c r="HBX288" s="27"/>
      <c r="HBY288" s="19"/>
      <c r="HCA288" s="75"/>
      <c r="HCC288" s="22"/>
      <c r="HCD288" s="131"/>
      <c r="HCF288" s="27"/>
      <c r="HCG288" s="19"/>
      <c r="HCI288" s="75"/>
      <c r="HCK288" s="22"/>
      <c r="HCL288" s="131"/>
      <c r="HCN288" s="27"/>
      <c r="HCO288" s="19"/>
      <c r="HCQ288" s="75"/>
      <c r="HCS288" s="22"/>
      <c r="HCT288" s="131"/>
      <c r="HCV288" s="27"/>
      <c r="HCW288" s="19"/>
      <c r="HCY288" s="75"/>
      <c r="HDA288" s="22"/>
      <c r="HDB288" s="131"/>
      <c r="HDD288" s="27"/>
      <c r="HDE288" s="19"/>
      <c r="HDG288" s="75"/>
      <c r="HDI288" s="22"/>
      <c r="HDJ288" s="131"/>
      <c r="HDL288" s="27"/>
      <c r="HDM288" s="19"/>
      <c r="HDO288" s="75"/>
      <c r="HDQ288" s="22"/>
      <c r="HDR288" s="131"/>
      <c r="HDT288" s="27"/>
      <c r="HDU288" s="19"/>
      <c r="HDW288" s="75"/>
      <c r="HDY288" s="22"/>
      <c r="HDZ288" s="131"/>
      <c r="HEB288" s="27"/>
      <c r="HEC288" s="19"/>
      <c r="HEE288" s="75"/>
      <c r="HEG288" s="22"/>
      <c r="HEH288" s="131"/>
      <c r="HEJ288" s="27"/>
      <c r="HEK288" s="19"/>
      <c r="HEM288" s="75"/>
      <c r="HEO288" s="22"/>
      <c r="HEP288" s="131"/>
      <c r="HER288" s="27"/>
      <c r="HES288" s="19"/>
      <c r="HEU288" s="75"/>
      <c r="HEW288" s="22"/>
      <c r="HEX288" s="131"/>
      <c r="HEZ288" s="27"/>
      <c r="HFA288" s="19"/>
      <c r="HFC288" s="75"/>
      <c r="HFE288" s="22"/>
      <c r="HFF288" s="131"/>
      <c r="HFH288" s="27"/>
      <c r="HFI288" s="19"/>
      <c r="HFK288" s="75"/>
      <c r="HFM288" s="22"/>
      <c r="HFN288" s="131"/>
      <c r="HFP288" s="27"/>
      <c r="HFQ288" s="19"/>
      <c r="HFS288" s="75"/>
      <c r="HFU288" s="22"/>
      <c r="HFV288" s="131"/>
      <c r="HFX288" s="27"/>
      <c r="HFY288" s="19"/>
      <c r="HGA288" s="75"/>
      <c r="HGC288" s="22"/>
      <c r="HGD288" s="131"/>
      <c r="HGF288" s="27"/>
      <c r="HGG288" s="19"/>
      <c r="HGI288" s="75"/>
      <c r="HGK288" s="22"/>
      <c r="HGL288" s="131"/>
      <c r="HGN288" s="27"/>
      <c r="HGO288" s="19"/>
      <c r="HGQ288" s="75"/>
      <c r="HGS288" s="22"/>
      <c r="HGT288" s="131"/>
      <c r="HGV288" s="27"/>
      <c r="HGW288" s="19"/>
      <c r="HGY288" s="75"/>
      <c r="HHA288" s="22"/>
      <c r="HHB288" s="131"/>
      <c r="HHD288" s="27"/>
      <c r="HHE288" s="19"/>
      <c r="HHG288" s="75"/>
      <c r="HHI288" s="22"/>
      <c r="HHJ288" s="131"/>
      <c r="HHL288" s="27"/>
      <c r="HHM288" s="19"/>
      <c r="HHO288" s="75"/>
      <c r="HHQ288" s="22"/>
      <c r="HHR288" s="131"/>
      <c r="HHT288" s="27"/>
      <c r="HHU288" s="19"/>
      <c r="HHW288" s="75"/>
      <c r="HHY288" s="22"/>
      <c r="HHZ288" s="131"/>
      <c r="HIB288" s="27"/>
      <c r="HIC288" s="19"/>
      <c r="HIE288" s="75"/>
      <c r="HIG288" s="22"/>
      <c r="HIH288" s="131"/>
      <c r="HIJ288" s="27"/>
      <c r="HIK288" s="19"/>
      <c r="HIM288" s="75"/>
      <c r="HIO288" s="22"/>
      <c r="HIP288" s="131"/>
      <c r="HIR288" s="27"/>
      <c r="HIS288" s="19"/>
      <c r="HIU288" s="75"/>
      <c r="HIW288" s="22"/>
      <c r="HIX288" s="131"/>
      <c r="HIZ288" s="27"/>
      <c r="HJA288" s="19"/>
      <c r="HJC288" s="75"/>
      <c r="HJE288" s="22"/>
      <c r="HJF288" s="131"/>
      <c r="HJH288" s="27"/>
      <c r="HJI288" s="19"/>
      <c r="HJK288" s="75"/>
      <c r="HJM288" s="22"/>
      <c r="HJN288" s="131"/>
      <c r="HJP288" s="27"/>
      <c r="HJQ288" s="19"/>
      <c r="HJS288" s="75"/>
      <c r="HJU288" s="22"/>
      <c r="HJV288" s="131"/>
      <c r="HJX288" s="27"/>
      <c r="HJY288" s="19"/>
      <c r="HKA288" s="75"/>
      <c r="HKC288" s="22"/>
      <c r="HKD288" s="131"/>
      <c r="HKF288" s="27"/>
      <c r="HKG288" s="19"/>
      <c r="HKI288" s="75"/>
      <c r="HKK288" s="22"/>
      <c r="HKL288" s="131"/>
      <c r="HKN288" s="27"/>
      <c r="HKO288" s="19"/>
      <c r="HKQ288" s="75"/>
      <c r="HKS288" s="22"/>
      <c r="HKT288" s="131"/>
      <c r="HKV288" s="27"/>
      <c r="HKW288" s="19"/>
      <c r="HKY288" s="75"/>
      <c r="HLA288" s="22"/>
      <c r="HLB288" s="131"/>
      <c r="HLD288" s="27"/>
      <c r="HLE288" s="19"/>
      <c r="HLG288" s="75"/>
      <c r="HLI288" s="22"/>
      <c r="HLJ288" s="131"/>
      <c r="HLL288" s="27"/>
      <c r="HLM288" s="19"/>
      <c r="HLO288" s="75"/>
      <c r="HLQ288" s="22"/>
      <c r="HLR288" s="131"/>
      <c r="HLT288" s="27"/>
      <c r="HLU288" s="19"/>
      <c r="HLW288" s="75"/>
      <c r="HLY288" s="22"/>
      <c r="HLZ288" s="131"/>
      <c r="HMB288" s="27"/>
      <c r="HMC288" s="19"/>
      <c r="HME288" s="75"/>
      <c r="HMG288" s="22"/>
      <c r="HMH288" s="131"/>
      <c r="HMJ288" s="27"/>
      <c r="HMK288" s="19"/>
      <c r="HMM288" s="75"/>
      <c r="HMO288" s="22"/>
      <c r="HMP288" s="131"/>
      <c r="HMR288" s="27"/>
      <c r="HMS288" s="19"/>
      <c r="HMU288" s="75"/>
      <c r="HMW288" s="22"/>
      <c r="HMX288" s="131"/>
      <c r="HMZ288" s="27"/>
      <c r="HNA288" s="19"/>
      <c r="HNC288" s="75"/>
      <c r="HNE288" s="22"/>
      <c r="HNF288" s="131"/>
      <c r="HNH288" s="27"/>
      <c r="HNI288" s="19"/>
      <c r="HNK288" s="75"/>
      <c r="HNM288" s="22"/>
      <c r="HNN288" s="131"/>
      <c r="HNP288" s="27"/>
      <c r="HNQ288" s="19"/>
      <c r="HNS288" s="75"/>
      <c r="HNU288" s="22"/>
      <c r="HNV288" s="131"/>
      <c r="HNX288" s="27"/>
      <c r="HNY288" s="19"/>
      <c r="HOA288" s="75"/>
      <c r="HOC288" s="22"/>
      <c r="HOD288" s="131"/>
      <c r="HOF288" s="27"/>
      <c r="HOG288" s="19"/>
      <c r="HOI288" s="75"/>
      <c r="HOK288" s="22"/>
      <c r="HOL288" s="131"/>
      <c r="HON288" s="27"/>
      <c r="HOO288" s="19"/>
      <c r="HOQ288" s="75"/>
      <c r="HOS288" s="22"/>
      <c r="HOT288" s="131"/>
      <c r="HOV288" s="27"/>
      <c r="HOW288" s="19"/>
      <c r="HOY288" s="75"/>
      <c r="HPA288" s="22"/>
      <c r="HPB288" s="131"/>
      <c r="HPD288" s="27"/>
      <c r="HPE288" s="19"/>
      <c r="HPG288" s="75"/>
      <c r="HPI288" s="22"/>
      <c r="HPJ288" s="131"/>
      <c r="HPL288" s="27"/>
      <c r="HPM288" s="19"/>
      <c r="HPO288" s="75"/>
      <c r="HPQ288" s="22"/>
      <c r="HPR288" s="131"/>
      <c r="HPT288" s="27"/>
      <c r="HPU288" s="19"/>
      <c r="HPW288" s="75"/>
      <c r="HPY288" s="22"/>
      <c r="HPZ288" s="131"/>
      <c r="HQB288" s="27"/>
      <c r="HQC288" s="19"/>
      <c r="HQE288" s="75"/>
      <c r="HQG288" s="22"/>
      <c r="HQH288" s="131"/>
      <c r="HQJ288" s="27"/>
      <c r="HQK288" s="19"/>
      <c r="HQM288" s="75"/>
      <c r="HQO288" s="22"/>
      <c r="HQP288" s="131"/>
      <c r="HQR288" s="27"/>
      <c r="HQS288" s="19"/>
      <c r="HQU288" s="75"/>
      <c r="HQW288" s="22"/>
      <c r="HQX288" s="131"/>
      <c r="HQZ288" s="27"/>
      <c r="HRA288" s="19"/>
      <c r="HRC288" s="75"/>
      <c r="HRE288" s="22"/>
      <c r="HRF288" s="131"/>
      <c r="HRH288" s="27"/>
      <c r="HRI288" s="19"/>
      <c r="HRK288" s="75"/>
      <c r="HRM288" s="22"/>
      <c r="HRN288" s="131"/>
      <c r="HRP288" s="27"/>
      <c r="HRQ288" s="19"/>
      <c r="HRS288" s="75"/>
      <c r="HRU288" s="22"/>
      <c r="HRV288" s="131"/>
      <c r="HRX288" s="27"/>
      <c r="HRY288" s="19"/>
      <c r="HSA288" s="75"/>
      <c r="HSC288" s="22"/>
      <c r="HSD288" s="131"/>
      <c r="HSF288" s="27"/>
      <c r="HSG288" s="19"/>
      <c r="HSI288" s="75"/>
      <c r="HSK288" s="22"/>
      <c r="HSL288" s="131"/>
      <c r="HSN288" s="27"/>
      <c r="HSO288" s="19"/>
      <c r="HSQ288" s="75"/>
      <c r="HSS288" s="22"/>
      <c r="HST288" s="131"/>
      <c r="HSV288" s="27"/>
      <c r="HSW288" s="19"/>
      <c r="HSY288" s="75"/>
      <c r="HTA288" s="22"/>
      <c r="HTB288" s="131"/>
      <c r="HTD288" s="27"/>
      <c r="HTE288" s="19"/>
      <c r="HTG288" s="75"/>
      <c r="HTI288" s="22"/>
      <c r="HTJ288" s="131"/>
      <c r="HTL288" s="27"/>
      <c r="HTM288" s="19"/>
      <c r="HTO288" s="75"/>
      <c r="HTQ288" s="22"/>
      <c r="HTR288" s="131"/>
      <c r="HTT288" s="27"/>
      <c r="HTU288" s="19"/>
      <c r="HTW288" s="75"/>
      <c r="HTY288" s="22"/>
      <c r="HTZ288" s="131"/>
      <c r="HUB288" s="27"/>
      <c r="HUC288" s="19"/>
      <c r="HUE288" s="75"/>
      <c r="HUG288" s="22"/>
      <c r="HUH288" s="131"/>
      <c r="HUJ288" s="27"/>
      <c r="HUK288" s="19"/>
      <c r="HUM288" s="75"/>
      <c r="HUO288" s="22"/>
      <c r="HUP288" s="131"/>
      <c r="HUR288" s="27"/>
      <c r="HUS288" s="19"/>
      <c r="HUU288" s="75"/>
      <c r="HUW288" s="22"/>
      <c r="HUX288" s="131"/>
      <c r="HUZ288" s="27"/>
      <c r="HVA288" s="19"/>
      <c r="HVC288" s="75"/>
      <c r="HVE288" s="22"/>
      <c r="HVF288" s="131"/>
      <c r="HVH288" s="27"/>
      <c r="HVI288" s="19"/>
      <c r="HVK288" s="75"/>
      <c r="HVM288" s="22"/>
      <c r="HVN288" s="131"/>
      <c r="HVP288" s="27"/>
      <c r="HVQ288" s="19"/>
      <c r="HVS288" s="75"/>
      <c r="HVU288" s="22"/>
      <c r="HVV288" s="131"/>
      <c r="HVX288" s="27"/>
      <c r="HVY288" s="19"/>
      <c r="HWA288" s="75"/>
      <c r="HWC288" s="22"/>
      <c r="HWD288" s="131"/>
      <c r="HWF288" s="27"/>
      <c r="HWG288" s="19"/>
      <c r="HWI288" s="75"/>
      <c r="HWK288" s="22"/>
      <c r="HWL288" s="131"/>
      <c r="HWN288" s="27"/>
      <c r="HWO288" s="19"/>
      <c r="HWQ288" s="75"/>
      <c r="HWS288" s="22"/>
      <c r="HWT288" s="131"/>
      <c r="HWV288" s="27"/>
      <c r="HWW288" s="19"/>
      <c r="HWY288" s="75"/>
      <c r="HXA288" s="22"/>
      <c r="HXB288" s="131"/>
      <c r="HXD288" s="27"/>
      <c r="HXE288" s="19"/>
      <c r="HXG288" s="75"/>
      <c r="HXI288" s="22"/>
      <c r="HXJ288" s="131"/>
      <c r="HXL288" s="27"/>
      <c r="HXM288" s="19"/>
      <c r="HXO288" s="75"/>
      <c r="HXQ288" s="22"/>
      <c r="HXR288" s="131"/>
      <c r="HXT288" s="27"/>
      <c r="HXU288" s="19"/>
      <c r="HXW288" s="75"/>
      <c r="HXY288" s="22"/>
      <c r="HXZ288" s="131"/>
      <c r="HYB288" s="27"/>
      <c r="HYC288" s="19"/>
      <c r="HYE288" s="75"/>
      <c r="HYG288" s="22"/>
      <c r="HYH288" s="131"/>
      <c r="HYJ288" s="27"/>
      <c r="HYK288" s="19"/>
      <c r="HYM288" s="75"/>
      <c r="HYO288" s="22"/>
      <c r="HYP288" s="131"/>
      <c r="HYR288" s="27"/>
      <c r="HYS288" s="19"/>
      <c r="HYU288" s="75"/>
      <c r="HYW288" s="22"/>
      <c r="HYX288" s="131"/>
      <c r="HYZ288" s="27"/>
      <c r="HZA288" s="19"/>
      <c r="HZC288" s="75"/>
      <c r="HZE288" s="22"/>
      <c r="HZF288" s="131"/>
      <c r="HZH288" s="27"/>
      <c r="HZI288" s="19"/>
      <c r="HZK288" s="75"/>
      <c r="HZM288" s="22"/>
      <c r="HZN288" s="131"/>
      <c r="HZP288" s="27"/>
      <c r="HZQ288" s="19"/>
      <c r="HZS288" s="75"/>
      <c r="HZU288" s="22"/>
      <c r="HZV288" s="131"/>
      <c r="HZX288" s="27"/>
      <c r="HZY288" s="19"/>
      <c r="IAA288" s="75"/>
      <c r="IAC288" s="22"/>
      <c r="IAD288" s="131"/>
      <c r="IAF288" s="27"/>
      <c r="IAG288" s="19"/>
      <c r="IAI288" s="75"/>
      <c r="IAK288" s="22"/>
      <c r="IAL288" s="131"/>
      <c r="IAN288" s="27"/>
      <c r="IAO288" s="19"/>
      <c r="IAQ288" s="75"/>
      <c r="IAS288" s="22"/>
      <c r="IAT288" s="131"/>
      <c r="IAV288" s="27"/>
      <c r="IAW288" s="19"/>
      <c r="IAY288" s="75"/>
      <c r="IBA288" s="22"/>
      <c r="IBB288" s="131"/>
      <c r="IBD288" s="27"/>
      <c r="IBE288" s="19"/>
      <c r="IBG288" s="75"/>
      <c r="IBI288" s="22"/>
      <c r="IBJ288" s="131"/>
      <c r="IBL288" s="27"/>
      <c r="IBM288" s="19"/>
      <c r="IBO288" s="75"/>
      <c r="IBQ288" s="22"/>
      <c r="IBR288" s="131"/>
      <c r="IBT288" s="27"/>
      <c r="IBU288" s="19"/>
      <c r="IBW288" s="75"/>
      <c r="IBY288" s="22"/>
      <c r="IBZ288" s="131"/>
      <c r="ICB288" s="27"/>
      <c r="ICC288" s="19"/>
      <c r="ICE288" s="75"/>
      <c r="ICG288" s="22"/>
      <c r="ICH288" s="131"/>
      <c r="ICJ288" s="27"/>
      <c r="ICK288" s="19"/>
      <c r="ICM288" s="75"/>
      <c r="ICO288" s="22"/>
      <c r="ICP288" s="131"/>
      <c r="ICR288" s="27"/>
      <c r="ICS288" s="19"/>
      <c r="ICU288" s="75"/>
      <c r="ICW288" s="22"/>
      <c r="ICX288" s="131"/>
      <c r="ICZ288" s="27"/>
      <c r="IDA288" s="19"/>
      <c r="IDC288" s="75"/>
      <c r="IDE288" s="22"/>
      <c r="IDF288" s="131"/>
      <c r="IDH288" s="27"/>
      <c r="IDI288" s="19"/>
      <c r="IDK288" s="75"/>
      <c r="IDM288" s="22"/>
      <c r="IDN288" s="131"/>
      <c r="IDP288" s="27"/>
      <c r="IDQ288" s="19"/>
      <c r="IDS288" s="75"/>
      <c r="IDU288" s="22"/>
      <c r="IDV288" s="131"/>
      <c r="IDX288" s="27"/>
      <c r="IDY288" s="19"/>
      <c r="IEA288" s="75"/>
      <c r="IEC288" s="22"/>
      <c r="IED288" s="131"/>
      <c r="IEF288" s="27"/>
      <c r="IEG288" s="19"/>
      <c r="IEI288" s="75"/>
      <c r="IEK288" s="22"/>
      <c r="IEL288" s="131"/>
      <c r="IEN288" s="27"/>
      <c r="IEO288" s="19"/>
      <c r="IEQ288" s="75"/>
      <c r="IES288" s="22"/>
      <c r="IET288" s="131"/>
      <c r="IEV288" s="27"/>
      <c r="IEW288" s="19"/>
      <c r="IEY288" s="75"/>
      <c r="IFA288" s="22"/>
      <c r="IFB288" s="131"/>
      <c r="IFD288" s="27"/>
      <c r="IFE288" s="19"/>
      <c r="IFG288" s="75"/>
      <c r="IFI288" s="22"/>
      <c r="IFJ288" s="131"/>
      <c r="IFL288" s="27"/>
      <c r="IFM288" s="19"/>
      <c r="IFO288" s="75"/>
      <c r="IFQ288" s="22"/>
      <c r="IFR288" s="131"/>
      <c r="IFT288" s="27"/>
      <c r="IFU288" s="19"/>
      <c r="IFW288" s="75"/>
      <c r="IFY288" s="22"/>
      <c r="IFZ288" s="131"/>
      <c r="IGB288" s="27"/>
      <c r="IGC288" s="19"/>
      <c r="IGE288" s="75"/>
      <c r="IGG288" s="22"/>
      <c r="IGH288" s="131"/>
      <c r="IGJ288" s="27"/>
      <c r="IGK288" s="19"/>
      <c r="IGM288" s="75"/>
      <c r="IGO288" s="22"/>
      <c r="IGP288" s="131"/>
      <c r="IGR288" s="27"/>
      <c r="IGS288" s="19"/>
      <c r="IGU288" s="75"/>
      <c r="IGW288" s="22"/>
      <c r="IGX288" s="131"/>
      <c r="IGZ288" s="27"/>
      <c r="IHA288" s="19"/>
      <c r="IHC288" s="75"/>
      <c r="IHE288" s="22"/>
      <c r="IHF288" s="131"/>
      <c r="IHH288" s="27"/>
      <c r="IHI288" s="19"/>
      <c r="IHK288" s="75"/>
      <c r="IHM288" s="22"/>
      <c r="IHN288" s="131"/>
      <c r="IHP288" s="27"/>
      <c r="IHQ288" s="19"/>
      <c r="IHS288" s="75"/>
      <c r="IHU288" s="22"/>
      <c r="IHV288" s="131"/>
      <c r="IHX288" s="27"/>
      <c r="IHY288" s="19"/>
      <c r="IIA288" s="75"/>
      <c r="IIC288" s="22"/>
      <c r="IID288" s="131"/>
      <c r="IIF288" s="27"/>
      <c r="IIG288" s="19"/>
      <c r="III288" s="75"/>
      <c r="IIK288" s="22"/>
      <c r="IIL288" s="131"/>
      <c r="IIN288" s="27"/>
      <c r="IIO288" s="19"/>
      <c r="IIQ288" s="75"/>
      <c r="IIS288" s="22"/>
      <c r="IIT288" s="131"/>
      <c r="IIV288" s="27"/>
      <c r="IIW288" s="19"/>
      <c r="IIY288" s="75"/>
      <c r="IJA288" s="22"/>
      <c r="IJB288" s="131"/>
      <c r="IJD288" s="27"/>
      <c r="IJE288" s="19"/>
      <c r="IJG288" s="75"/>
      <c r="IJI288" s="22"/>
      <c r="IJJ288" s="131"/>
      <c r="IJL288" s="27"/>
      <c r="IJM288" s="19"/>
      <c r="IJO288" s="75"/>
      <c r="IJQ288" s="22"/>
      <c r="IJR288" s="131"/>
      <c r="IJT288" s="27"/>
      <c r="IJU288" s="19"/>
      <c r="IJW288" s="75"/>
      <c r="IJY288" s="22"/>
      <c r="IJZ288" s="131"/>
      <c r="IKB288" s="27"/>
      <c r="IKC288" s="19"/>
      <c r="IKE288" s="75"/>
      <c r="IKG288" s="22"/>
      <c r="IKH288" s="131"/>
      <c r="IKJ288" s="27"/>
      <c r="IKK288" s="19"/>
      <c r="IKM288" s="75"/>
      <c r="IKO288" s="22"/>
      <c r="IKP288" s="131"/>
      <c r="IKR288" s="27"/>
      <c r="IKS288" s="19"/>
      <c r="IKU288" s="75"/>
      <c r="IKW288" s="22"/>
      <c r="IKX288" s="131"/>
      <c r="IKZ288" s="27"/>
      <c r="ILA288" s="19"/>
      <c r="ILC288" s="75"/>
      <c r="ILE288" s="22"/>
      <c r="ILF288" s="131"/>
      <c r="ILH288" s="27"/>
      <c r="ILI288" s="19"/>
      <c r="ILK288" s="75"/>
      <c r="ILM288" s="22"/>
      <c r="ILN288" s="131"/>
      <c r="ILP288" s="27"/>
      <c r="ILQ288" s="19"/>
      <c r="ILS288" s="75"/>
      <c r="ILU288" s="22"/>
      <c r="ILV288" s="131"/>
      <c r="ILX288" s="27"/>
      <c r="ILY288" s="19"/>
      <c r="IMA288" s="75"/>
      <c r="IMC288" s="22"/>
      <c r="IMD288" s="131"/>
      <c r="IMF288" s="27"/>
      <c r="IMG288" s="19"/>
      <c r="IMI288" s="75"/>
      <c r="IMK288" s="22"/>
      <c r="IML288" s="131"/>
      <c r="IMN288" s="27"/>
      <c r="IMO288" s="19"/>
      <c r="IMQ288" s="75"/>
      <c r="IMS288" s="22"/>
      <c r="IMT288" s="131"/>
      <c r="IMV288" s="27"/>
      <c r="IMW288" s="19"/>
      <c r="IMY288" s="75"/>
      <c r="INA288" s="22"/>
      <c r="INB288" s="131"/>
      <c r="IND288" s="27"/>
      <c r="INE288" s="19"/>
      <c r="ING288" s="75"/>
      <c r="INI288" s="22"/>
      <c r="INJ288" s="131"/>
      <c r="INL288" s="27"/>
      <c r="INM288" s="19"/>
      <c r="INO288" s="75"/>
      <c r="INQ288" s="22"/>
      <c r="INR288" s="131"/>
      <c r="INT288" s="27"/>
      <c r="INU288" s="19"/>
      <c r="INW288" s="75"/>
      <c r="INY288" s="22"/>
      <c r="INZ288" s="131"/>
      <c r="IOB288" s="27"/>
      <c r="IOC288" s="19"/>
      <c r="IOE288" s="75"/>
      <c r="IOG288" s="22"/>
      <c r="IOH288" s="131"/>
      <c r="IOJ288" s="27"/>
      <c r="IOK288" s="19"/>
      <c r="IOM288" s="75"/>
      <c r="IOO288" s="22"/>
      <c r="IOP288" s="131"/>
      <c r="IOR288" s="27"/>
      <c r="IOS288" s="19"/>
      <c r="IOU288" s="75"/>
      <c r="IOW288" s="22"/>
      <c r="IOX288" s="131"/>
      <c r="IOZ288" s="27"/>
      <c r="IPA288" s="19"/>
      <c r="IPC288" s="75"/>
      <c r="IPE288" s="22"/>
      <c r="IPF288" s="131"/>
      <c r="IPH288" s="27"/>
      <c r="IPI288" s="19"/>
      <c r="IPK288" s="75"/>
      <c r="IPM288" s="22"/>
      <c r="IPN288" s="131"/>
      <c r="IPP288" s="27"/>
      <c r="IPQ288" s="19"/>
      <c r="IPS288" s="75"/>
      <c r="IPU288" s="22"/>
      <c r="IPV288" s="131"/>
      <c r="IPX288" s="27"/>
      <c r="IPY288" s="19"/>
      <c r="IQA288" s="75"/>
      <c r="IQC288" s="22"/>
      <c r="IQD288" s="131"/>
      <c r="IQF288" s="27"/>
      <c r="IQG288" s="19"/>
      <c r="IQI288" s="75"/>
      <c r="IQK288" s="22"/>
      <c r="IQL288" s="131"/>
      <c r="IQN288" s="27"/>
      <c r="IQO288" s="19"/>
      <c r="IQQ288" s="75"/>
      <c r="IQS288" s="22"/>
      <c r="IQT288" s="131"/>
      <c r="IQV288" s="27"/>
      <c r="IQW288" s="19"/>
      <c r="IQY288" s="75"/>
      <c r="IRA288" s="22"/>
      <c r="IRB288" s="131"/>
      <c r="IRD288" s="27"/>
      <c r="IRE288" s="19"/>
      <c r="IRG288" s="75"/>
      <c r="IRI288" s="22"/>
      <c r="IRJ288" s="131"/>
      <c r="IRL288" s="27"/>
      <c r="IRM288" s="19"/>
      <c r="IRO288" s="75"/>
      <c r="IRQ288" s="22"/>
      <c r="IRR288" s="131"/>
      <c r="IRT288" s="27"/>
      <c r="IRU288" s="19"/>
      <c r="IRW288" s="75"/>
      <c r="IRY288" s="22"/>
      <c r="IRZ288" s="131"/>
      <c r="ISB288" s="27"/>
      <c r="ISC288" s="19"/>
      <c r="ISE288" s="75"/>
      <c r="ISG288" s="22"/>
      <c r="ISH288" s="131"/>
      <c r="ISJ288" s="27"/>
      <c r="ISK288" s="19"/>
      <c r="ISM288" s="75"/>
      <c r="ISO288" s="22"/>
      <c r="ISP288" s="131"/>
      <c r="ISR288" s="27"/>
      <c r="ISS288" s="19"/>
      <c r="ISU288" s="75"/>
      <c r="ISW288" s="22"/>
      <c r="ISX288" s="131"/>
      <c r="ISZ288" s="27"/>
      <c r="ITA288" s="19"/>
      <c r="ITC288" s="75"/>
      <c r="ITE288" s="22"/>
      <c r="ITF288" s="131"/>
      <c r="ITH288" s="27"/>
      <c r="ITI288" s="19"/>
      <c r="ITK288" s="75"/>
      <c r="ITM288" s="22"/>
      <c r="ITN288" s="131"/>
      <c r="ITP288" s="27"/>
      <c r="ITQ288" s="19"/>
      <c r="ITS288" s="75"/>
      <c r="ITU288" s="22"/>
      <c r="ITV288" s="131"/>
      <c r="ITX288" s="27"/>
      <c r="ITY288" s="19"/>
      <c r="IUA288" s="75"/>
      <c r="IUC288" s="22"/>
      <c r="IUD288" s="131"/>
      <c r="IUF288" s="27"/>
      <c r="IUG288" s="19"/>
      <c r="IUI288" s="75"/>
      <c r="IUK288" s="22"/>
      <c r="IUL288" s="131"/>
      <c r="IUN288" s="27"/>
      <c r="IUO288" s="19"/>
      <c r="IUQ288" s="75"/>
      <c r="IUS288" s="22"/>
      <c r="IUT288" s="131"/>
      <c r="IUV288" s="27"/>
      <c r="IUW288" s="19"/>
      <c r="IUY288" s="75"/>
      <c r="IVA288" s="22"/>
      <c r="IVB288" s="131"/>
      <c r="IVD288" s="27"/>
      <c r="IVE288" s="19"/>
      <c r="IVG288" s="75"/>
      <c r="IVI288" s="22"/>
      <c r="IVJ288" s="131"/>
      <c r="IVL288" s="27"/>
      <c r="IVM288" s="19"/>
      <c r="IVO288" s="75"/>
      <c r="IVQ288" s="22"/>
      <c r="IVR288" s="131"/>
      <c r="IVT288" s="27"/>
      <c r="IVU288" s="19"/>
      <c r="IVW288" s="75"/>
      <c r="IVY288" s="22"/>
      <c r="IVZ288" s="131"/>
      <c r="IWB288" s="27"/>
      <c r="IWC288" s="19"/>
      <c r="IWE288" s="75"/>
      <c r="IWG288" s="22"/>
      <c r="IWH288" s="131"/>
      <c r="IWJ288" s="27"/>
      <c r="IWK288" s="19"/>
      <c r="IWM288" s="75"/>
      <c r="IWO288" s="22"/>
      <c r="IWP288" s="131"/>
      <c r="IWR288" s="27"/>
      <c r="IWS288" s="19"/>
      <c r="IWU288" s="75"/>
      <c r="IWW288" s="22"/>
      <c r="IWX288" s="131"/>
      <c r="IWZ288" s="27"/>
      <c r="IXA288" s="19"/>
      <c r="IXC288" s="75"/>
      <c r="IXE288" s="22"/>
      <c r="IXF288" s="131"/>
      <c r="IXH288" s="27"/>
      <c r="IXI288" s="19"/>
      <c r="IXK288" s="75"/>
      <c r="IXM288" s="22"/>
      <c r="IXN288" s="131"/>
      <c r="IXP288" s="27"/>
      <c r="IXQ288" s="19"/>
      <c r="IXS288" s="75"/>
      <c r="IXU288" s="22"/>
      <c r="IXV288" s="131"/>
      <c r="IXX288" s="27"/>
      <c r="IXY288" s="19"/>
      <c r="IYA288" s="75"/>
      <c r="IYC288" s="22"/>
      <c r="IYD288" s="131"/>
      <c r="IYF288" s="27"/>
      <c r="IYG288" s="19"/>
      <c r="IYI288" s="75"/>
      <c r="IYK288" s="22"/>
      <c r="IYL288" s="131"/>
      <c r="IYN288" s="27"/>
      <c r="IYO288" s="19"/>
      <c r="IYQ288" s="75"/>
      <c r="IYS288" s="22"/>
      <c r="IYT288" s="131"/>
      <c r="IYV288" s="27"/>
      <c r="IYW288" s="19"/>
      <c r="IYY288" s="75"/>
      <c r="IZA288" s="22"/>
      <c r="IZB288" s="131"/>
      <c r="IZD288" s="27"/>
      <c r="IZE288" s="19"/>
      <c r="IZG288" s="75"/>
      <c r="IZI288" s="22"/>
      <c r="IZJ288" s="131"/>
      <c r="IZL288" s="27"/>
      <c r="IZM288" s="19"/>
      <c r="IZO288" s="75"/>
      <c r="IZQ288" s="22"/>
      <c r="IZR288" s="131"/>
      <c r="IZT288" s="27"/>
      <c r="IZU288" s="19"/>
      <c r="IZW288" s="75"/>
      <c r="IZY288" s="22"/>
      <c r="IZZ288" s="131"/>
      <c r="JAB288" s="27"/>
      <c r="JAC288" s="19"/>
      <c r="JAE288" s="75"/>
      <c r="JAG288" s="22"/>
      <c r="JAH288" s="131"/>
      <c r="JAJ288" s="27"/>
      <c r="JAK288" s="19"/>
      <c r="JAM288" s="75"/>
      <c r="JAO288" s="22"/>
      <c r="JAP288" s="131"/>
      <c r="JAR288" s="27"/>
      <c r="JAS288" s="19"/>
      <c r="JAU288" s="75"/>
      <c r="JAW288" s="22"/>
      <c r="JAX288" s="131"/>
      <c r="JAZ288" s="27"/>
      <c r="JBA288" s="19"/>
      <c r="JBC288" s="75"/>
      <c r="JBE288" s="22"/>
      <c r="JBF288" s="131"/>
      <c r="JBH288" s="27"/>
      <c r="JBI288" s="19"/>
      <c r="JBK288" s="75"/>
      <c r="JBM288" s="22"/>
      <c r="JBN288" s="131"/>
      <c r="JBP288" s="27"/>
      <c r="JBQ288" s="19"/>
      <c r="JBS288" s="75"/>
      <c r="JBU288" s="22"/>
      <c r="JBV288" s="131"/>
      <c r="JBX288" s="27"/>
      <c r="JBY288" s="19"/>
      <c r="JCA288" s="75"/>
      <c r="JCC288" s="22"/>
      <c r="JCD288" s="131"/>
      <c r="JCF288" s="27"/>
      <c r="JCG288" s="19"/>
      <c r="JCI288" s="75"/>
      <c r="JCK288" s="22"/>
      <c r="JCL288" s="131"/>
      <c r="JCN288" s="27"/>
      <c r="JCO288" s="19"/>
      <c r="JCQ288" s="75"/>
      <c r="JCS288" s="22"/>
      <c r="JCT288" s="131"/>
      <c r="JCV288" s="27"/>
      <c r="JCW288" s="19"/>
      <c r="JCY288" s="75"/>
      <c r="JDA288" s="22"/>
      <c r="JDB288" s="131"/>
      <c r="JDD288" s="27"/>
      <c r="JDE288" s="19"/>
      <c r="JDG288" s="75"/>
      <c r="JDI288" s="22"/>
      <c r="JDJ288" s="131"/>
      <c r="JDL288" s="27"/>
      <c r="JDM288" s="19"/>
      <c r="JDO288" s="75"/>
      <c r="JDQ288" s="22"/>
      <c r="JDR288" s="131"/>
      <c r="JDT288" s="27"/>
      <c r="JDU288" s="19"/>
      <c r="JDW288" s="75"/>
      <c r="JDY288" s="22"/>
      <c r="JDZ288" s="131"/>
      <c r="JEB288" s="27"/>
      <c r="JEC288" s="19"/>
      <c r="JEE288" s="75"/>
      <c r="JEG288" s="22"/>
      <c r="JEH288" s="131"/>
      <c r="JEJ288" s="27"/>
      <c r="JEK288" s="19"/>
      <c r="JEM288" s="75"/>
      <c r="JEO288" s="22"/>
      <c r="JEP288" s="131"/>
      <c r="JER288" s="27"/>
      <c r="JES288" s="19"/>
      <c r="JEU288" s="75"/>
      <c r="JEW288" s="22"/>
      <c r="JEX288" s="131"/>
      <c r="JEZ288" s="27"/>
      <c r="JFA288" s="19"/>
      <c r="JFC288" s="75"/>
      <c r="JFE288" s="22"/>
      <c r="JFF288" s="131"/>
      <c r="JFH288" s="27"/>
      <c r="JFI288" s="19"/>
      <c r="JFK288" s="75"/>
      <c r="JFM288" s="22"/>
      <c r="JFN288" s="131"/>
      <c r="JFP288" s="27"/>
      <c r="JFQ288" s="19"/>
      <c r="JFS288" s="75"/>
      <c r="JFU288" s="22"/>
      <c r="JFV288" s="131"/>
      <c r="JFX288" s="27"/>
      <c r="JFY288" s="19"/>
      <c r="JGA288" s="75"/>
      <c r="JGC288" s="22"/>
      <c r="JGD288" s="131"/>
      <c r="JGF288" s="27"/>
      <c r="JGG288" s="19"/>
      <c r="JGI288" s="75"/>
      <c r="JGK288" s="22"/>
      <c r="JGL288" s="131"/>
      <c r="JGN288" s="27"/>
      <c r="JGO288" s="19"/>
      <c r="JGQ288" s="75"/>
      <c r="JGS288" s="22"/>
      <c r="JGT288" s="131"/>
      <c r="JGV288" s="27"/>
      <c r="JGW288" s="19"/>
      <c r="JGY288" s="75"/>
      <c r="JHA288" s="22"/>
      <c r="JHB288" s="131"/>
      <c r="JHD288" s="27"/>
      <c r="JHE288" s="19"/>
      <c r="JHG288" s="75"/>
      <c r="JHI288" s="22"/>
      <c r="JHJ288" s="131"/>
      <c r="JHL288" s="27"/>
      <c r="JHM288" s="19"/>
      <c r="JHO288" s="75"/>
      <c r="JHQ288" s="22"/>
      <c r="JHR288" s="131"/>
      <c r="JHT288" s="27"/>
      <c r="JHU288" s="19"/>
      <c r="JHW288" s="75"/>
      <c r="JHY288" s="22"/>
      <c r="JHZ288" s="131"/>
      <c r="JIB288" s="27"/>
      <c r="JIC288" s="19"/>
      <c r="JIE288" s="75"/>
      <c r="JIG288" s="22"/>
      <c r="JIH288" s="131"/>
      <c r="JIJ288" s="27"/>
      <c r="JIK288" s="19"/>
      <c r="JIM288" s="75"/>
      <c r="JIO288" s="22"/>
      <c r="JIP288" s="131"/>
      <c r="JIR288" s="27"/>
      <c r="JIS288" s="19"/>
      <c r="JIU288" s="75"/>
      <c r="JIW288" s="22"/>
      <c r="JIX288" s="131"/>
      <c r="JIZ288" s="27"/>
      <c r="JJA288" s="19"/>
      <c r="JJC288" s="75"/>
      <c r="JJE288" s="22"/>
      <c r="JJF288" s="131"/>
      <c r="JJH288" s="27"/>
      <c r="JJI288" s="19"/>
      <c r="JJK288" s="75"/>
      <c r="JJM288" s="22"/>
      <c r="JJN288" s="131"/>
      <c r="JJP288" s="27"/>
      <c r="JJQ288" s="19"/>
      <c r="JJS288" s="75"/>
      <c r="JJU288" s="22"/>
      <c r="JJV288" s="131"/>
      <c r="JJX288" s="27"/>
      <c r="JJY288" s="19"/>
      <c r="JKA288" s="75"/>
      <c r="JKC288" s="22"/>
      <c r="JKD288" s="131"/>
      <c r="JKF288" s="27"/>
      <c r="JKG288" s="19"/>
      <c r="JKI288" s="75"/>
      <c r="JKK288" s="22"/>
      <c r="JKL288" s="131"/>
      <c r="JKN288" s="27"/>
      <c r="JKO288" s="19"/>
      <c r="JKQ288" s="75"/>
      <c r="JKS288" s="22"/>
      <c r="JKT288" s="131"/>
      <c r="JKV288" s="27"/>
      <c r="JKW288" s="19"/>
      <c r="JKY288" s="75"/>
      <c r="JLA288" s="22"/>
      <c r="JLB288" s="131"/>
      <c r="JLD288" s="27"/>
      <c r="JLE288" s="19"/>
      <c r="JLG288" s="75"/>
      <c r="JLI288" s="22"/>
      <c r="JLJ288" s="131"/>
      <c r="JLL288" s="27"/>
      <c r="JLM288" s="19"/>
      <c r="JLO288" s="75"/>
      <c r="JLQ288" s="22"/>
      <c r="JLR288" s="131"/>
      <c r="JLT288" s="27"/>
      <c r="JLU288" s="19"/>
      <c r="JLW288" s="75"/>
      <c r="JLY288" s="22"/>
      <c r="JLZ288" s="131"/>
      <c r="JMB288" s="27"/>
      <c r="JMC288" s="19"/>
      <c r="JME288" s="75"/>
      <c r="JMG288" s="22"/>
      <c r="JMH288" s="131"/>
      <c r="JMJ288" s="27"/>
      <c r="JMK288" s="19"/>
      <c r="JMM288" s="75"/>
      <c r="JMO288" s="22"/>
      <c r="JMP288" s="131"/>
      <c r="JMR288" s="27"/>
      <c r="JMS288" s="19"/>
      <c r="JMU288" s="75"/>
      <c r="JMW288" s="22"/>
      <c r="JMX288" s="131"/>
      <c r="JMZ288" s="27"/>
      <c r="JNA288" s="19"/>
      <c r="JNC288" s="75"/>
      <c r="JNE288" s="22"/>
      <c r="JNF288" s="131"/>
      <c r="JNH288" s="27"/>
      <c r="JNI288" s="19"/>
      <c r="JNK288" s="75"/>
      <c r="JNM288" s="22"/>
      <c r="JNN288" s="131"/>
      <c r="JNP288" s="27"/>
      <c r="JNQ288" s="19"/>
      <c r="JNS288" s="75"/>
      <c r="JNU288" s="22"/>
      <c r="JNV288" s="131"/>
      <c r="JNX288" s="27"/>
      <c r="JNY288" s="19"/>
      <c r="JOA288" s="75"/>
      <c r="JOC288" s="22"/>
      <c r="JOD288" s="131"/>
      <c r="JOF288" s="27"/>
      <c r="JOG288" s="19"/>
      <c r="JOI288" s="75"/>
      <c r="JOK288" s="22"/>
      <c r="JOL288" s="131"/>
      <c r="JON288" s="27"/>
      <c r="JOO288" s="19"/>
      <c r="JOQ288" s="75"/>
      <c r="JOS288" s="22"/>
      <c r="JOT288" s="131"/>
      <c r="JOV288" s="27"/>
      <c r="JOW288" s="19"/>
      <c r="JOY288" s="75"/>
      <c r="JPA288" s="22"/>
      <c r="JPB288" s="131"/>
      <c r="JPD288" s="27"/>
      <c r="JPE288" s="19"/>
      <c r="JPG288" s="75"/>
      <c r="JPI288" s="22"/>
      <c r="JPJ288" s="131"/>
      <c r="JPL288" s="27"/>
      <c r="JPM288" s="19"/>
      <c r="JPO288" s="75"/>
      <c r="JPQ288" s="22"/>
      <c r="JPR288" s="131"/>
      <c r="JPT288" s="27"/>
      <c r="JPU288" s="19"/>
      <c r="JPW288" s="75"/>
      <c r="JPY288" s="22"/>
      <c r="JPZ288" s="131"/>
      <c r="JQB288" s="27"/>
      <c r="JQC288" s="19"/>
      <c r="JQE288" s="75"/>
      <c r="JQG288" s="22"/>
      <c r="JQH288" s="131"/>
      <c r="JQJ288" s="27"/>
      <c r="JQK288" s="19"/>
      <c r="JQM288" s="75"/>
      <c r="JQO288" s="22"/>
      <c r="JQP288" s="131"/>
      <c r="JQR288" s="27"/>
      <c r="JQS288" s="19"/>
      <c r="JQU288" s="75"/>
      <c r="JQW288" s="22"/>
      <c r="JQX288" s="131"/>
      <c r="JQZ288" s="27"/>
      <c r="JRA288" s="19"/>
      <c r="JRC288" s="75"/>
      <c r="JRE288" s="22"/>
      <c r="JRF288" s="131"/>
      <c r="JRH288" s="27"/>
      <c r="JRI288" s="19"/>
      <c r="JRK288" s="75"/>
      <c r="JRM288" s="22"/>
      <c r="JRN288" s="131"/>
      <c r="JRP288" s="27"/>
      <c r="JRQ288" s="19"/>
      <c r="JRS288" s="75"/>
      <c r="JRU288" s="22"/>
      <c r="JRV288" s="131"/>
      <c r="JRX288" s="27"/>
      <c r="JRY288" s="19"/>
      <c r="JSA288" s="75"/>
      <c r="JSC288" s="22"/>
      <c r="JSD288" s="131"/>
      <c r="JSF288" s="27"/>
      <c r="JSG288" s="19"/>
      <c r="JSI288" s="75"/>
      <c r="JSK288" s="22"/>
      <c r="JSL288" s="131"/>
      <c r="JSN288" s="27"/>
      <c r="JSO288" s="19"/>
      <c r="JSQ288" s="75"/>
      <c r="JSS288" s="22"/>
      <c r="JST288" s="131"/>
      <c r="JSV288" s="27"/>
      <c r="JSW288" s="19"/>
      <c r="JSY288" s="75"/>
      <c r="JTA288" s="22"/>
      <c r="JTB288" s="131"/>
      <c r="JTD288" s="27"/>
      <c r="JTE288" s="19"/>
      <c r="JTG288" s="75"/>
      <c r="JTI288" s="22"/>
      <c r="JTJ288" s="131"/>
      <c r="JTL288" s="27"/>
      <c r="JTM288" s="19"/>
      <c r="JTO288" s="75"/>
      <c r="JTQ288" s="22"/>
      <c r="JTR288" s="131"/>
      <c r="JTT288" s="27"/>
      <c r="JTU288" s="19"/>
      <c r="JTW288" s="75"/>
      <c r="JTY288" s="22"/>
      <c r="JTZ288" s="131"/>
      <c r="JUB288" s="27"/>
      <c r="JUC288" s="19"/>
      <c r="JUE288" s="75"/>
      <c r="JUG288" s="22"/>
      <c r="JUH288" s="131"/>
      <c r="JUJ288" s="27"/>
      <c r="JUK288" s="19"/>
      <c r="JUM288" s="75"/>
      <c r="JUO288" s="22"/>
      <c r="JUP288" s="131"/>
      <c r="JUR288" s="27"/>
      <c r="JUS288" s="19"/>
      <c r="JUU288" s="75"/>
      <c r="JUW288" s="22"/>
      <c r="JUX288" s="131"/>
      <c r="JUZ288" s="27"/>
      <c r="JVA288" s="19"/>
      <c r="JVC288" s="75"/>
      <c r="JVE288" s="22"/>
      <c r="JVF288" s="131"/>
      <c r="JVH288" s="27"/>
      <c r="JVI288" s="19"/>
      <c r="JVK288" s="75"/>
      <c r="JVM288" s="22"/>
      <c r="JVN288" s="131"/>
      <c r="JVP288" s="27"/>
      <c r="JVQ288" s="19"/>
      <c r="JVS288" s="75"/>
      <c r="JVU288" s="22"/>
      <c r="JVV288" s="131"/>
      <c r="JVX288" s="27"/>
      <c r="JVY288" s="19"/>
      <c r="JWA288" s="75"/>
      <c r="JWC288" s="22"/>
      <c r="JWD288" s="131"/>
      <c r="JWF288" s="27"/>
      <c r="JWG288" s="19"/>
      <c r="JWI288" s="75"/>
      <c r="JWK288" s="22"/>
      <c r="JWL288" s="131"/>
      <c r="JWN288" s="27"/>
      <c r="JWO288" s="19"/>
      <c r="JWQ288" s="75"/>
      <c r="JWS288" s="22"/>
      <c r="JWT288" s="131"/>
      <c r="JWV288" s="27"/>
      <c r="JWW288" s="19"/>
      <c r="JWY288" s="75"/>
      <c r="JXA288" s="22"/>
      <c r="JXB288" s="131"/>
      <c r="JXD288" s="27"/>
      <c r="JXE288" s="19"/>
      <c r="JXG288" s="75"/>
      <c r="JXI288" s="22"/>
      <c r="JXJ288" s="131"/>
      <c r="JXL288" s="27"/>
      <c r="JXM288" s="19"/>
      <c r="JXO288" s="75"/>
      <c r="JXQ288" s="22"/>
      <c r="JXR288" s="131"/>
      <c r="JXT288" s="27"/>
      <c r="JXU288" s="19"/>
      <c r="JXW288" s="75"/>
      <c r="JXY288" s="22"/>
      <c r="JXZ288" s="131"/>
      <c r="JYB288" s="27"/>
      <c r="JYC288" s="19"/>
      <c r="JYE288" s="75"/>
      <c r="JYG288" s="22"/>
      <c r="JYH288" s="131"/>
      <c r="JYJ288" s="27"/>
      <c r="JYK288" s="19"/>
      <c r="JYM288" s="75"/>
      <c r="JYO288" s="22"/>
      <c r="JYP288" s="131"/>
      <c r="JYR288" s="27"/>
      <c r="JYS288" s="19"/>
      <c r="JYU288" s="75"/>
      <c r="JYW288" s="22"/>
      <c r="JYX288" s="131"/>
      <c r="JYZ288" s="27"/>
      <c r="JZA288" s="19"/>
      <c r="JZC288" s="75"/>
      <c r="JZE288" s="22"/>
      <c r="JZF288" s="131"/>
      <c r="JZH288" s="27"/>
      <c r="JZI288" s="19"/>
      <c r="JZK288" s="75"/>
      <c r="JZM288" s="22"/>
      <c r="JZN288" s="131"/>
      <c r="JZP288" s="27"/>
      <c r="JZQ288" s="19"/>
      <c r="JZS288" s="75"/>
      <c r="JZU288" s="22"/>
      <c r="JZV288" s="131"/>
      <c r="JZX288" s="27"/>
      <c r="JZY288" s="19"/>
      <c r="KAA288" s="75"/>
      <c r="KAC288" s="22"/>
      <c r="KAD288" s="131"/>
      <c r="KAF288" s="27"/>
      <c r="KAG288" s="19"/>
      <c r="KAI288" s="75"/>
      <c r="KAK288" s="22"/>
      <c r="KAL288" s="131"/>
      <c r="KAN288" s="27"/>
      <c r="KAO288" s="19"/>
      <c r="KAQ288" s="75"/>
      <c r="KAS288" s="22"/>
      <c r="KAT288" s="131"/>
      <c r="KAV288" s="27"/>
      <c r="KAW288" s="19"/>
      <c r="KAY288" s="75"/>
      <c r="KBA288" s="22"/>
      <c r="KBB288" s="131"/>
      <c r="KBD288" s="27"/>
      <c r="KBE288" s="19"/>
      <c r="KBG288" s="75"/>
      <c r="KBI288" s="22"/>
      <c r="KBJ288" s="131"/>
      <c r="KBL288" s="27"/>
      <c r="KBM288" s="19"/>
      <c r="KBO288" s="75"/>
      <c r="KBQ288" s="22"/>
      <c r="KBR288" s="131"/>
      <c r="KBT288" s="27"/>
      <c r="KBU288" s="19"/>
      <c r="KBW288" s="75"/>
      <c r="KBY288" s="22"/>
      <c r="KBZ288" s="131"/>
      <c r="KCB288" s="27"/>
      <c r="KCC288" s="19"/>
      <c r="KCE288" s="75"/>
      <c r="KCG288" s="22"/>
      <c r="KCH288" s="131"/>
      <c r="KCJ288" s="27"/>
      <c r="KCK288" s="19"/>
      <c r="KCM288" s="75"/>
      <c r="KCO288" s="22"/>
      <c r="KCP288" s="131"/>
      <c r="KCR288" s="27"/>
      <c r="KCS288" s="19"/>
      <c r="KCU288" s="75"/>
      <c r="KCW288" s="22"/>
      <c r="KCX288" s="131"/>
      <c r="KCZ288" s="27"/>
      <c r="KDA288" s="19"/>
      <c r="KDC288" s="75"/>
      <c r="KDE288" s="22"/>
      <c r="KDF288" s="131"/>
      <c r="KDH288" s="27"/>
      <c r="KDI288" s="19"/>
      <c r="KDK288" s="75"/>
      <c r="KDM288" s="22"/>
      <c r="KDN288" s="131"/>
      <c r="KDP288" s="27"/>
      <c r="KDQ288" s="19"/>
      <c r="KDS288" s="75"/>
      <c r="KDU288" s="22"/>
      <c r="KDV288" s="131"/>
      <c r="KDX288" s="27"/>
      <c r="KDY288" s="19"/>
      <c r="KEA288" s="75"/>
      <c r="KEC288" s="22"/>
      <c r="KED288" s="131"/>
      <c r="KEF288" s="27"/>
      <c r="KEG288" s="19"/>
      <c r="KEI288" s="75"/>
      <c r="KEK288" s="22"/>
      <c r="KEL288" s="131"/>
      <c r="KEN288" s="27"/>
      <c r="KEO288" s="19"/>
      <c r="KEQ288" s="75"/>
      <c r="KES288" s="22"/>
      <c r="KET288" s="131"/>
      <c r="KEV288" s="27"/>
      <c r="KEW288" s="19"/>
      <c r="KEY288" s="75"/>
      <c r="KFA288" s="22"/>
      <c r="KFB288" s="131"/>
      <c r="KFD288" s="27"/>
      <c r="KFE288" s="19"/>
      <c r="KFG288" s="75"/>
      <c r="KFI288" s="22"/>
      <c r="KFJ288" s="131"/>
      <c r="KFL288" s="27"/>
      <c r="KFM288" s="19"/>
      <c r="KFO288" s="75"/>
      <c r="KFQ288" s="22"/>
      <c r="KFR288" s="131"/>
      <c r="KFT288" s="27"/>
      <c r="KFU288" s="19"/>
      <c r="KFW288" s="75"/>
      <c r="KFY288" s="22"/>
      <c r="KFZ288" s="131"/>
      <c r="KGB288" s="27"/>
      <c r="KGC288" s="19"/>
      <c r="KGE288" s="75"/>
      <c r="KGG288" s="22"/>
      <c r="KGH288" s="131"/>
      <c r="KGJ288" s="27"/>
      <c r="KGK288" s="19"/>
      <c r="KGM288" s="75"/>
      <c r="KGO288" s="22"/>
      <c r="KGP288" s="131"/>
      <c r="KGR288" s="27"/>
      <c r="KGS288" s="19"/>
      <c r="KGU288" s="75"/>
      <c r="KGW288" s="22"/>
      <c r="KGX288" s="131"/>
      <c r="KGZ288" s="27"/>
      <c r="KHA288" s="19"/>
      <c r="KHC288" s="75"/>
      <c r="KHE288" s="22"/>
      <c r="KHF288" s="131"/>
      <c r="KHH288" s="27"/>
      <c r="KHI288" s="19"/>
      <c r="KHK288" s="75"/>
      <c r="KHM288" s="22"/>
      <c r="KHN288" s="131"/>
      <c r="KHP288" s="27"/>
      <c r="KHQ288" s="19"/>
      <c r="KHS288" s="75"/>
      <c r="KHU288" s="22"/>
      <c r="KHV288" s="131"/>
      <c r="KHX288" s="27"/>
      <c r="KHY288" s="19"/>
      <c r="KIA288" s="75"/>
      <c r="KIC288" s="22"/>
      <c r="KID288" s="131"/>
      <c r="KIF288" s="27"/>
      <c r="KIG288" s="19"/>
      <c r="KII288" s="75"/>
      <c r="KIK288" s="22"/>
      <c r="KIL288" s="131"/>
      <c r="KIN288" s="27"/>
      <c r="KIO288" s="19"/>
      <c r="KIQ288" s="75"/>
      <c r="KIS288" s="22"/>
      <c r="KIT288" s="131"/>
      <c r="KIV288" s="27"/>
      <c r="KIW288" s="19"/>
      <c r="KIY288" s="75"/>
      <c r="KJA288" s="22"/>
      <c r="KJB288" s="131"/>
      <c r="KJD288" s="27"/>
      <c r="KJE288" s="19"/>
      <c r="KJG288" s="75"/>
      <c r="KJI288" s="22"/>
      <c r="KJJ288" s="131"/>
      <c r="KJL288" s="27"/>
      <c r="KJM288" s="19"/>
      <c r="KJO288" s="75"/>
      <c r="KJQ288" s="22"/>
      <c r="KJR288" s="131"/>
      <c r="KJT288" s="27"/>
      <c r="KJU288" s="19"/>
      <c r="KJW288" s="75"/>
      <c r="KJY288" s="22"/>
      <c r="KJZ288" s="131"/>
      <c r="KKB288" s="27"/>
      <c r="KKC288" s="19"/>
      <c r="KKE288" s="75"/>
      <c r="KKG288" s="22"/>
      <c r="KKH288" s="131"/>
      <c r="KKJ288" s="27"/>
      <c r="KKK288" s="19"/>
      <c r="KKM288" s="75"/>
      <c r="KKO288" s="22"/>
      <c r="KKP288" s="131"/>
      <c r="KKR288" s="27"/>
      <c r="KKS288" s="19"/>
      <c r="KKU288" s="75"/>
      <c r="KKW288" s="22"/>
      <c r="KKX288" s="131"/>
      <c r="KKZ288" s="27"/>
      <c r="KLA288" s="19"/>
      <c r="KLC288" s="75"/>
      <c r="KLE288" s="22"/>
      <c r="KLF288" s="131"/>
      <c r="KLH288" s="27"/>
      <c r="KLI288" s="19"/>
      <c r="KLK288" s="75"/>
      <c r="KLM288" s="22"/>
      <c r="KLN288" s="131"/>
      <c r="KLP288" s="27"/>
      <c r="KLQ288" s="19"/>
      <c r="KLS288" s="75"/>
      <c r="KLU288" s="22"/>
      <c r="KLV288" s="131"/>
      <c r="KLX288" s="27"/>
      <c r="KLY288" s="19"/>
      <c r="KMA288" s="75"/>
      <c r="KMC288" s="22"/>
      <c r="KMD288" s="131"/>
      <c r="KMF288" s="27"/>
      <c r="KMG288" s="19"/>
      <c r="KMI288" s="75"/>
      <c r="KMK288" s="22"/>
      <c r="KML288" s="131"/>
      <c r="KMN288" s="27"/>
      <c r="KMO288" s="19"/>
      <c r="KMQ288" s="75"/>
      <c r="KMS288" s="22"/>
      <c r="KMT288" s="131"/>
      <c r="KMV288" s="27"/>
      <c r="KMW288" s="19"/>
      <c r="KMY288" s="75"/>
      <c r="KNA288" s="22"/>
      <c r="KNB288" s="131"/>
      <c r="KND288" s="27"/>
      <c r="KNE288" s="19"/>
      <c r="KNG288" s="75"/>
      <c r="KNI288" s="22"/>
      <c r="KNJ288" s="131"/>
      <c r="KNL288" s="27"/>
      <c r="KNM288" s="19"/>
      <c r="KNO288" s="75"/>
      <c r="KNQ288" s="22"/>
      <c r="KNR288" s="131"/>
      <c r="KNT288" s="27"/>
      <c r="KNU288" s="19"/>
      <c r="KNW288" s="75"/>
      <c r="KNY288" s="22"/>
      <c r="KNZ288" s="131"/>
      <c r="KOB288" s="27"/>
      <c r="KOC288" s="19"/>
      <c r="KOE288" s="75"/>
      <c r="KOG288" s="22"/>
      <c r="KOH288" s="131"/>
      <c r="KOJ288" s="27"/>
      <c r="KOK288" s="19"/>
      <c r="KOM288" s="75"/>
      <c r="KOO288" s="22"/>
      <c r="KOP288" s="131"/>
      <c r="KOR288" s="27"/>
      <c r="KOS288" s="19"/>
      <c r="KOU288" s="75"/>
      <c r="KOW288" s="22"/>
      <c r="KOX288" s="131"/>
      <c r="KOZ288" s="27"/>
      <c r="KPA288" s="19"/>
      <c r="KPC288" s="75"/>
      <c r="KPE288" s="22"/>
      <c r="KPF288" s="131"/>
      <c r="KPH288" s="27"/>
      <c r="KPI288" s="19"/>
      <c r="KPK288" s="75"/>
      <c r="KPM288" s="22"/>
      <c r="KPN288" s="131"/>
      <c r="KPP288" s="27"/>
      <c r="KPQ288" s="19"/>
      <c r="KPS288" s="75"/>
      <c r="KPU288" s="22"/>
      <c r="KPV288" s="131"/>
      <c r="KPX288" s="27"/>
      <c r="KPY288" s="19"/>
      <c r="KQA288" s="75"/>
      <c r="KQC288" s="22"/>
      <c r="KQD288" s="131"/>
      <c r="KQF288" s="27"/>
      <c r="KQG288" s="19"/>
      <c r="KQI288" s="75"/>
      <c r="KQK288" s="22"/>
      <c r="KQL288" s="131"/>
      <c r="KQN288" s="27"/>
      <c r="KQO288" s="19"/>
      <c r="KQQ288" s="75"/>
      <c r="KQS288" s="22"/>
      <c r="KQT288" s="131"/>
      <c r="KQV288" s="27"/>
      <c r="KQW288" s="19"/>
      <c r="KQY288" s="75"/>
      <c r="KRA288" s="22"/>
      <c r="KRB288" s="131"/>
      <c r="KRD288" s="27"/>
      <c r="KRE288" s="19"/>
      <c r="KRG288" s="75"/>
      <c r="KRI288" s="22"/>
      <c r="KRJ288" s="131"/>
      <c r="KRL288" s="27"/>
      <c r="KRM288" s="19"/>
      <c r="KRO288" s="75"/>
      <c r="KRQ288" s="22"/>
      <c r="KRR288" s="131"/>
      <c r="KRT288" s="27"/>
      <c r="KRU288" s="19"/>
      <c r="KRW288" s="75"/>
      <c r="KRY288" s="22"/>
      <c r="KRZ288" s="131"/>
      <c r="KSB288" s="27"/>
      <c r="KSC288" s="19"/>
      <c r="KSE288" s="75"/>
      <c r="KSG288" s="22"/>
      <c r="KSH288" s="131"/>
      <c r="KSJ288" s="27"/>
      <c r="KSK288" s="19"/>
      <c r="KSM288" s="75"/>
      <c r="KSO288" s="22"/>
      <c r="KSP288" s="131"/>
      <c r="KSR288" s="27"/>
      <c r="KSS288" s="19"/>
      <c r="KSU288" s="75"/>
      <c r="KSW288" s="22"/>
      <c r="KSX288" s="131"/>
      <c r="KSZ288" s="27"/>
      <c r="KTA288" s="19"/>
      <c r="KTC288" s="75"/>
      <c r="KTE288" s="22"/>
      <c r="KTF288" s="131"/>
      <c r="KTH288" s="27"/>
      <c r="KTI288" s="19"/>
      <c r="KTK288" s="75"/>
      <c r="KTM288" s="22"/>
      <c r="KTN288" s="131"/>
      <c r="KTP288" s="27"/>
      <c r="KTQ288" s="19"/>
      <c r="KTS288" s="75"/>
      <c r="KTU288" s="22"/>
      <c r="KTV288" s="131"/>
      <c r="KTX288" s="27"/>
      <c r="KTY288" s="19"/>
      <c r="KUA288" s="75"/>
      <c r="KUC288" s="22"/>
      <c r="KUD288" s="131"/>
      <c r="KUF288" s="27"/>
      <c r="KUG288" s="19"/>
      <c r="KUI288" s="75"/>
      <c r="KUK288" s="22"/>
      <c r="KUL288" s="131"/>
      <c r="KUN288" s="27"/>
      <c r="KUO288" s="19"/>
      <c r="KUQ288" s="75"/>
      <c r="KUS288" s="22"/>
      <c r="KUT288" s="131"/>
      <c r="KUV288" s="27"/>
      <c r="KUW288" s="19"/>
      <c r="KUY288" s="75"/>
      <c r="KVA288" s="22"/>
      <c r="KVB288" s="131"/>
      <c r="KVD288" s="27"/>
      <c r="KVE288" s="19"/>
      <c r="KVG288" s="75"/>
      <c r="KVI288" s="22"/>
      <c r="KVJ288" s="131"/>
      <c r="KVL288" s="27"/>
      <c r="KVM288" s="19"/>
      <c r="KVO288" s="75"/>
      <c r="KVQ288" s="22"/>
      <c r="KVR288" s="131"/>
      <c r="KVT288" s="27"/>
      <c r="KVU288" s="19"/>
      <c r="KVW288" s="75"/>
      <c r="KVY288" s="22"/>
      <c r="KVZ288" s="131"/>
      <c r="KWB288" s="27"/>
      <c r="KWC288" s="19"/>
      <c r="KWE288" s="75"/>
      <c r="KWG288" s="22"/>
      <c r="KWH288" s="131"/>
      <c r="KWJ288" s="27"/>
      <c r="KWK288" s="19"/>
      <c r="KWM288" s="75"/>
      <c r="KWO288" s="22"/>
      <c r="KWP288" s="131"/>
      <c r="KWR288" s="27"/>
      <c r="KWS288" s="19"/>
      <c r="KWU288" s="75"/>
      <c r="KWW288" s="22"/>
      <c r="KWX288" s="131"/>
      <c r="KWZ288" s="27"/>
      <c r="KXA288" s="19"/>
      <c r="KXC288" s="75"/>
      <c r="KXE288" s="22"/>
      <c r="KXF288" s="131"/>
      <c r="KXH288" s="27"/>
      <c r="KXI288" s="19"/>
      <c r="KXK288" s="75"/>
      <c r="KXM288" s="22"/>
      <c r="KXN288" s="131"/>
      <c r="KXP288" s="27"/>
      <c r="KXQ288" s="19"/>
      <c r="KXS288" s="75"/>
      <c r="KXU288" s="22"/>
      <c r="KXV288" s="131"/>
      <c r="KXX288" s="27"/>
      <c r="KXY288" s="19"/>
      <c r="KYA288" s="75"/>
      <c r="KYC288" s="22"/>
      <c r="KYD288" s="131"/>
      <c r="KYF288" s="27"/>
      <c r="KYG288" s="19"/>
      <c r="KYI288" s="75"/>
      <c r="KYK288" s="22"/>
      <c r="KYL288" s="131"/>
      <c r="KYN288" s="27"/>
      <c r="KYO288" s="19"/>
      <c r="KYQ288" s="75"/>
      <c r="KYS288" s="22"/>
      <c r="KYT288" s="131"/>
      <c r="KYV288" s="27"/>
      <c r="KYW288" s="19"/>
      <c r="KYY288" s="75"/>
      <c r="KZA288" s="22"/>
      <c r="KZB288" s="131"/>
      <c r="KZD288" s="27"/>
      <c r="KZE288" s="19"/>
      <c r="KZG288" s="75"/>
      <c r="KZI288" s="22"/>
      <c r="KZJ288" s="131"/>
      <c r="KZL288" s="27"/>
      <c r="KZM288" s="19"/>
      <c r="KZO288" s="75"/>
      <c r="KZQ288" s="22"/>
      <c r="KZR288" s="131"/>
      <c r="KZT288" s="27"/>
      <c r="KZU288" s="19"/>
      <c r="KZW288" s="75"/>
      <c r="KZY288" s="22"/>
      <c r="KZZ288" s="131"/>
      <c r="LAB288" s="27"/>
      <c r="LAC288" s="19"/>
      <c r="LAE288" s="75"/>
      <c r="LAG288" s="22"/>
      <c r="LAH288" s="131"/>
      <c r="LAJ288" s="27"/>
      <c r="LAK288" s="19"/>
      <c r="LAM288" s="75"/>
      <c r="LAO288" s="22"/>
      <c r="LAP288" s="131"/>
      <c r="LAR288" s="27"/>
      <c r="LAS288" s="19"/>
      <c r="LAU288" s="75"/>
      <c r="LAW288" s="22"/>
      <c r="LAX288" s="131"/>
      <c r="LAZ288" s="27"/>
      <c r="LBA288" s="19"/>
      <c r="LBC288" s="75"/>
      <c r="LBE288" s="22"/>
      <c r="LBF288" s="131"/>
      <c r="LBH288" s="27"/>
      <c r="LBI288" s="19"/>
      <c r="LBK288" s="75"/>
      <c r="LBM288" s="22"/>
      <c r="LBN288" s="131"/>
      <c r="LBP288" s="27"/>
      <c r="LBQ288" s="19"/>
      <c r="LBS288" s="75"/>
      <c r="LBU288" s="22"/>
      <c r="LBV288" s="131"/>
      <c r="LBX288" s="27"/>
      <c r="LBY288" s="19"/>
      <c r="LCA288" s="75"/>
      <c r="LCC288" s="22"/>
      <c r="LCD288" s="131"/>
      <c r="LCF288" s="27"/>
      <c r="LCG288" s="19"/>
      <c r="LCI288" s="75"/>
      <c r="LCK288" s="22"/>
      <c r="LCL288" s="131"/>
      <c r="LCN288" s="27"/>
      <c r="LCO288" s="19"/>
      <c r="LCQ288" s="75"/>
      <c r="LCS288" s="22"/>
      <c r="LCT288" s="131"/>
      <c r="LCV288" s="27"/>
      <c r="LCW288" s="19"/>
      <c r="LCY288" s="75"/>
      <c r="LDA288" s="22"/>
      <c r="LDB288" s="131"/>
      <c r="LDD288" s="27"/>
      <c r="LDE288" s="19"/>
      <c r="LDG288" s="75"/>
      <c r="LDI288" s="22"/>
      <c r="LDJ288" s="131"/>
      <c r="LDL288" s="27"/>
      <c r="LDM288" s="19"/>
      <c r="LDO288" s="75"/>
      <c r="LDQ288" s="22"/>
      <c r="LDR288" s="131"/>
      <c r="LDT288" s="27"/>
      <c r="LDU288" s="19"/>
      <c r="LDW288" s="75"/>
      <c r="LDY288" s="22"/>
      <c r="LDZ288" s="131"/>
      <c r="LEB288" s="27"/>
      <c r="LEC288" s="19"/>
      <c r="LEE288" s="75"/>
      <c r="LEG288" s="22"/>
      <c r="LEH288" s="131"/>
      <c r="LEJ288" s="27"/>
      <c r="LEK288" s="19"/>
      <c r="LEM288" s="75"/>
      <c r="LEO288" s="22"/>
      <c r="LEP288" s="131"/>
      <c r="LER288" s="27"/>
      <c r="LES288" s="19"/>
      <c r="LEU288" s="75"/>
      <c r="LEW288" s="22"/>
      <c r="LEX288" s="131"/>
      <c r="LEZ288" s="27"/>
      <c r="LFA288" s="19"/>
      <c r="LFC288" s="75"/>
      <c r="LFE288" s="22"/>
      <c r="LFF288" s="131"/>
      <c r="LFH288" s="27"/>
      <c r="LFI288" s="19"/>
      <c r="LFK288" s="75"/>
      <c r="LFM288" s="22"/>
      <c r="LFN288" s="131"/>
      <c r="LFP288" s="27"/>
      <c r="LFQ288" s="19"/>
      <c r="LFS288" s="75"/>
      <c r="LFU288" s="22"/>
      <c r="LFV288" s="131"/>
      <c r="LFX288" s="27"/>
      <c r="LFY288" s="19"/>
      <c r="LGA288" s="75"/>
      <c r="LGC288" s="22"/>
      <c r="LGD288" s="131"/>
      <c r="LGF288" s="27"/>
      <c r="LGG288" s="19"/>
      <c r="LGI288" s="75"/>
      <c r="LGK288" s="22"/>
      <c r="LGL288" s="131"/>
      <c r="LGN288" s="27"/>
      <c r="LGO288" s="19"/>
      <c r="LGQ288" s="75"/>
      <c r="LGS288" s="22"/>
      <c r="LGT288" s="131"/>
      <c r="LGV288" s="27"/>
      <c r="LGW288" s="19"/>
      <c r="LGY288" s="75"/>
      <c r="LHA288" s="22"/>
      <c r="LHB288" s="131"/>
      <c r="LHD288" s="27"/>
      <c r="LHE288" s="19"/>
      <c r="LHG288" s="75"/>
      <c r="LHI288" s="22"/>
      <c r="LHJ288" s="131"/>
      <c r="LHL288" s="27"/>
      <c r="LHM288" s="19"/>
      <c r="LHO288" s="75"/>
      <c r="LHQ288" s="22"/>
      <c r="LHR288" s="131"/>
      <c r="LHT288" s="27"/>
      <c r="LHU288" s="19"/>
      <c r="LHW288" s="75"/>
      <c r="LHY288" s="22"/>
      <c r="LHZ288" s="131"/>
      <c r="LIB288" s="27"/>
      <c r="LIC288" s="19"/>
      <c r="LIE288" s="75"/>
      <c r="LIG288" s="22"/>
      <c r="LIH288" s="131"/>
      <c r="LIJ288" s="27"/>
      <c r="LIK288" s="19"/>
      <c r="LIM288" s="75"/>
      <c r="LIO288" s="22"/>
      <c r="LIP288" s="131"/>
      <c r="LIR288" s="27"/>
      <c r="LIS288" s="19"/>
      <c r="LIU288" s="75"/>
      <c r="LIW288" s="22"/>
      <c r="LIX288" s="131"/>
      <c r="LIZ288" s="27"/>
      <c r="LJA288" s="19"/>
      <c r="LJC288" s="75"/>
      <c r="LJE288" s="22"/>
      <c r="LJF288" s="131"/>
      <c r="LJH288" s="27"/>
      <c r="LJI288" s="19"/>
      <c r="LJK288" s="75"/>
      <c r="LJM288" s="22"/>
      <c r="LJN288" s="131"/>
      <c r="LJP288" s="27"/>
      <c r="LJQ288" s="19"/>
      <c r="LJS288" s="75"/>
      <c r="LJU288" s="22"/>
      <c r="LJV288" s="131"/>
      <c r="LJX288" s="27"/>
      <c r="LJY288" s="19"/>
      <c r="LKA288" s="75"/>
      <c r="LKC288" s="22"/>
      <c r="LKD288" s="131"/>
      <c r="LKF288" s="27"/>
      <c r="LKG288" s="19"/>
      <c r="LKI288" s="75"/>
      <c r="LKK288" s="22"/>
      <c r="LKL288" s="131"/>
      <c r="LKN288" s="27"/>
      <c r="LKO288" s="19"/>
      <c r="LKQ288" s="75"/>
      <c r="LKS288" s="22"/>
      <c r="LKT288" s="131"/>
      <c r="LKV288" s="27"/>
      <c r="LKW288" s="19"/>
      <c r="LKY288" s="75"/>
      <c r="LLA288" s="22"/>
      <c r="LLB288" s="131"/>
      <c r="LLD288" s="27"/>
      <c r="LLE288" s="19"/>
      <c r="LLG288" s="75"/>
      <c r="LLI288" s="22"/>
      <c r="LLJ288" s="131"/>
      <c r="LLL288" s="27"/>
      <c r="LLM288" s="19"/>
      <c r="LLO288" s="75"/>
      <c r="LLQ288" s="22"/>
      <c r="LLR288" s="131"/>
      <c r="LLT288" s="27"/>
      <c r="LLU288" s="19"/>
      <c r="LLW288" s="75"/>
      <c r="LLY288" s="22"/>
      <c r="LLZ288" s="131"/>
      <c r="LMB288" s="27"/>
      <c r="LMC288" s="19"/>
      <c r="LME288" s="75"/>
      <c r="LMG288" s="22"/>
      <c r="LMH288" s="131"/>
      <c r="LMJ288" s="27"/>
      <c r="LMK288" s="19"/>
      <c r="LMM288" s="75"/>
      <c r="LMO288" s="22"/>
      <c r="LMP288" s="131"/>
      <c r="LMR288" s="27"/>
      <c r="LMS288" s="19"/>
      <c r="LMU288" s="75"/>
      <c r="LMW288" s="22"/>
      <c r="LMX288" s="131"/>
      <c r="LMZ288" s="27"/>
      <c r="LNA288" s="19"/>
      <c r="LNC288" s="75"/>
      <c r="LNE288" s="22"/>
      <c r="LNF288" s="131"/>
      <c r="LNH288" s="27"/>
      <c r="LNI288" s="19"/>
      <c r="LNK288" s="75"/>
      <c r="LNM288" s="22"/>
      <c r="LNN288" s="131"/>
      <c r="LNP288" s="27"/>
      <c r="LNQ288" s="19"/>
      <c r="LNS288" s="75"/>
      <c r="LNU288" s="22"/>
      <c r="LNV288" s="131"/>
      <c r="LNX288" s="27"/>
      <c r="LNY288" s="19"/>
      <c r="LOA288" s="75"/>
      <c r="LOC288" s="22"/>
      <c r="LOD288" s="131"/>
      <c r="LOF288" s="27"/>
      <c r="LOG288" s="19"/>
      <c r="LOI288" s="75"/>
      <c r="LOK288" s="22"/>
      <c r="LOL288" s="131"/>
      <c r="LON288" s="27"/>
      <c r="LOO288" s="19"/>
      <c r="LOQ288" s="75"/>
      <c r="LOS288" s="22"/>
      <c r="LOT288" s="131"/>
      <c r="LOV288" s="27"/>
      <c r="LOW288" s="19"/>
      <c r="LOY288" s="75"/>
      <c r="LPA288" s="22"/>
      <c r="LPB288" s="131"/>
      <c r="LPD288" s="27"/>
      <c r="LPE288" s="19"/>
      <c r="LPG288" s="75"/>
      <c r="LPI288" s="22"/>
      <c r="LPJ288" s="131"/>
      <c r="LPL288" s="27"/>
      <c r="LPM288" s="19"/>
      <c r="LPO288" s="75"/>
      <c r="LPQ288" s="22"/>
      <c r="LPR288" s="131"/>
      <c r="LPT288" s="27"/>
      <c r="LPU288" s="19"/>
      <c r="LPW288" s="75"/>
      <c r="LPY288" s="22"/>
      <c r="LPZ288" s="131"/>
      <c r="LQB288" s="27"/>
      <c r="LQC288" s="19"/>
      <c r="LQE288" s="75"/>
      <c r="LQG288" s="22"/>
      <c r="LQH288" s="131"/>
      <c r="LQJ288" s="27"/>
      <c r="LQK288" s="19"/>
      <c r="LQM288" s="75"/>
      <c r="LQO288" s="22"/>
      <c r="LQP288" s="131"/>
      <c r="LQR288" s="27"/>
      <c r="LQS288" s="19"/>
      <c r="LQU288" s="75"/>
      <c r="LQW288" s="22"/>
      <c r="LQX288" s="131"/>
      <c r="LQZ288" s="27"/>
      <c r="LRA288" s="19"/>
      <c r="LRC288" s="75"/>
      <c r="LRE288" s="22"/>
      <c r="LRF288" s="131"/>
      <c r="LRH288" s="27"/>
      <c r="LRI288" s="19"/>
      <c r="LRK288" s="75"/>
      <c r="LRM288" s="22"/>
      <c r="LRN288" s="131"/>
      <c r="LRP288" s="27"/>
      <c r="LRQ288" s="19"/>
      <c r="LRS288" s="75"/>
      <c r="LRU288" s="22"/>
      <c r="LRV288" s="131"/>
      <c r="LRX288" s="27"/>
      <c r="LRY288" s="19"/>
      <c r="LSA288" s="75"/>
      <c r="LSC288" s="22"/>
      <c r="LSD288" s="131"/>
      <c r="LSF288" s="27"/>
      <c r="LSG288" s="19"/>
      <c r="LSI288" s="75"/>
      <c r="LSK288" s="22"/>
      <c r="LSL288" s="131"/>
      <c r="LSN288" s="27"/>
      <c r="LSO288" s="19"/>
      <c r="LSQ288" s="75"/>
      <c r="LSS288" s="22"/>
      <c r="LST288" s="131"/>
      <c r="LSV288" s="27"/>
      <c r="LSW288" s="19"/>
      <c r="LSY288" s="75"/>
      <c r="LTA288" s="22"/>
      <c r="LTB288" s="131"/>
      <c r="LTD288" s="27"/>
      <c r="LTE288" s="19"/>
      <c r="LTG288" s="75"/>
      <c r="LTI288" s="22"/>
      <c r="LTJ288" s="131"/>
      <c r="LTL288" s="27"/>
      <c r="LTM288" s="19"/>
      <c r="LTO288" s="75"/>
      <c r="LTQ288" s="22"/>
      <c r="LTR288" s="131"/>
      <c r="LTT288" s="27"/>
      <c r="LTU288" s="19"/>
      <c r="LTW288" s="75"/>
      <c r="LTY288" s="22"/>
      <c r="LTZ288" s="131"/>
      <c r="LUB288" s="27"/>
      <c r="LUC288" s="19"/>
      <c r="LUE288" s="75"/>
      <c r="LUG288" s="22"/>
      <c r="LUH288" s="131"/>
      <c r="LUJ288" s="27"/>
      <c r="LUK288" s="19"/>
      <c r="LUM288" s="75"/>
      <c r="LUO288" s="22"/>
      <c r="LUP288" s="131"/>
      <c r="LUR288" s="27"/>
      <c r="LUS288" s="19"/>
      <c r="LUU288" s="75"/>
      <c r="LUW288" s="22"/>
      <c r="LUX288" s="131"/>
      <c r="LUZ288" s="27"/>
      <c r="LVA288" s="19"/>
      <c r="LVC288" s="75"/>
      <c r="LVE288" s="22"/>
      <c r="LVF288" s="131"/>
      <c r="LVH288" s="27"/>
      <c r="LVI288" s="19"/>
      <c r="LVK288" s="75"/>
      <c r="LVM288" s="22"/>
      <c r="LVN288" s="131"/>
      <c r="LVP288" s="27"/>
      <c r="LVQ288" s="19"/>
      <c r="LVS288" s="75"/>
      <c r="LVU288" s="22"/>
      <c r="LVV288" s="131"/>
      <c r="LVX288" s="27"/>
      <c r="LVY288" s="19"/>
      <c r="LWA288" s="75"/>
      <c r="LWC288" s="22"/>
      <c r="LWD288" s="131"/>
      <c r="LWF288" s="27"/>
      <c r="LWG288" s="19"/>
      <c r="LWI288" s="75"/>
      <c r="LWK288" s="22"/>
      <c r="LWL288" s="131"/>
      <c r="LWN288" s="27"/>
      <c r="LWO288" s="19"/>
      <c r="LWQ288" s="75"/>
      <c r="LWS288" s="22"/>
      <c r="LWT288" s="131"/>
      <c r="LWV288" s="27"/>
      <c r="LWW288" s="19"/>
      <c r="LWY288" s="75"/>
      <c r="LXA288" s="22"/>
      <c r="LXB288" s="131"/>
      <c r="LXD288" s="27"/>
      <c r="LXE288" s="19"/>
      <c r="LXG288" s="75"/>
      <c r="LXI288" s="22"/>
      <c r="LXJ288" s="131"/>
      <c r="LXL288" s="27"/>
      <c r="LXM288" s="19"/>
      <c r="LXO288" s="75"/>
      <c r="LXQ288" s="22"/>
      <c r="LXR288" s="131"/>
      <c r="LXT288" s="27"/>
      <c r="LXU288" s="19"/>
      <c r="LXW288" s="75"/>
      <c r="LXY288" s="22"/>
      <c r="LXZ288" s="131"/>
      <c r="LYB288" s="27"/>
      <c r="LYC288" s="19"/>
      <c r="LYE288" s="75"/>
      <c r="LYG288" s="22"/>
      <c r="LYH288" s="131"/>
      <c r="LYJ288" s="27"/>
      <c r="LYK288" s="19"/>
      <c r="LYM288" s="75"/>
      <c r="LYO288" s="22"/>
      <c r="LYP288" s="131"/>
      <c r="LYR288" s="27"/>
      <c r="LYS288" s="19"/>
      <c r="LYU288" s="75"/>
      <c r="LYW288" s="22"/>
      <c r="LYX288" s="131"/>
      <c r="LYZ288" s="27"/>
      <c r="LZA288" s="19"/>
      <c r="LZC288" s="75"/>
      <c r="LZE288" s="22"/>
      <c r="LZF288" s="131"/>
      <c r="LZH288" s="27"/>
      <c r="LZI288" s="19"/>
      <c r="LZK288" s="75"/>
      <c r="LZM288" s="22"/>
      <c r="LZN288" s="131"/>
      <c r="LZP288" s="27"/>
      <c r="LZQ288" s="19"/>
      <c r="LZS288" s="75"/>
      <c r="LZU288" s="22"/>
      <c r="LZV288" s="131"/>
      <c r="LZX288" s="27"/>
      <c r="LZY288" s="19"/>
      <c r="MAA288" s="75"/>
      <c r="MAC288" s="22"/>
      <c r="MAD288" s="131"/>
      <c r="MAF288" s="27"/>
      <c r="MAG288" s="19"/>
      <c r="MAI288" s="75"/>
      <c r="MAK288" s="22"/>
      <c r="MAL288" s="131"/>
      <c r="MAN288" s="27"/>
      <c r="MAO288" s="19"/>
      <c r="MAQ288" s="75"/>
      <c r="MAS288" s="22"/>
      <c r="MAT288" s="131"/>
      <c r="MAV288" s="27"/>
      <c r="MAW288" s="19"/>
      <c r="MAY288" s="75"/>
      <c r="MBA288" s="22"/>
      <c r="MBB288" s="131"/>
      <c r="MBD288" s="27"/>
      <c r="MBE288" s="19"/>
      <c r="MBG288" s="75"/>
      <c r="MBI288" s="22"/>
      <c r="MBJ288" s="131"/>
      <c r="MBL288" s="27"/>
      <c r="MBM288" s="19"/>
      <c r="MBO288" s="75"/>
      <c r="MBQ288" s="22"/>
      <c r="MBR288" s="131"/>
      <c r="MBT288" s="27"/>
      <c r="MBU288" s="19"/>
      <c r="MBW288" s="75"/>
      <c r="MBY288" s="22"/>
      <c r="MBZ288" s="131"/>
      <c r="MCB288" s="27"/>
      <c r="MCC288" s="19"/>
      <c r="MCE288" s="75"/>
      <c r="MCG288" s="22"/>
      <c r="MCH288" s="131"/>
      <c r="MCJ288" s="27"/>
      <c r="MCK288" s="19"/>
      <c r="MCM288" s="75"/>
      <c r="MCO288" s="22"/>
      <c r="MCP288" s="131"/>
      <c r="MCR288" s="27"/>
      <c r="MCS288" s="19"/>
      <c r="MCU288" s="75"/>
      <c r="MCW288" s="22"/>
      <c r="MCX288" s="131"/>
      <c r="MCZ288" s="27"/>
      <c r="MDA288" s="19"/>
      <c r="MDC288" s="75"/>
      <c r="MDE288" s="22"/>
      <c r="MDF288" s="131"/>
      <c r="MDH288" s="27"/>
      <c r="MDI288" s="19"/>
      <c r="MDK288" s="75"/>
      <c r="MDM288" s="22"/>
      <c r="MDN288" s="131"/>
      <c r="MDP288" s="27"/>
      <c r="MDQ288" s="19"/>
      <c r="MDS288" s="75"/>
      <c r="MDU288" s="22"/>
      <c r="MDV288" s="131"/>
      <c r="MDX288" s="27"/>
      <c r="MDY288" s="19"/>
      <c r="MEA288" s="75"/>
      <c r="MEC288" s="22"/>
      <c r="MED288" s="131"/>
      <c r="MEF288" s="27"/>
      <c r="MEG288" s="19"/>
      <c r="MEI288" s="75"/>
      <c r="MEK288" s="22"/>
      <c r="MEL288" s="131"/>
      <c r="MEN288" s="27"/>
      <c r="MEO288" s="19"/>
      <c r="MEQ288" s="75"/>
      <c r="MES288" s="22"/>
      <c r="MET288" s="131"/>
      <c r="MEV288" s="27"/>
      <c r="MEW288" s="19"/>
      <c r="MEY288" s="75"/>
      <c r="MFA288" s="22"/>
      <c r="MFB288" s="131"/>
      <c r="MFD288" s="27"/>
      <c r="MFE288" s="19"/>
      <c r="MFG288" s="75"/>
      <c r="MFI288" s="22"/>
      <c r="MFJ288" s="131"/>
      <c r="MFL288" s="27"/>
      <c r="MFM288" s="19"/>
      <c r="MFO288" s="75"/>
      <c r="MFQ288" s="22"/>
      <c r="MFR288" s="131"/>
      <c r="MFT288" s="27"/>
      <c r="MFU288" s="19"/>
      <c r="MFW288" s="75"/>
      <c r="MFY288" s="22"/>
      <c r="MFZ288" s="131"/>
      <c r="MGB288" s="27"/>
      <c r="MGC288" s="19"/>
      <c r="MGE288" s="75"/>
      <c r="MGG288" s="22"/>
      <c r="MGH288" s="131"/>
      <c r="MGJ288" s="27"/>
      <c r="MGK288" s="19"/>
      <c r="MGM288" s="75"/>
      <c r="MGO288" s="22"/>
      <c r="MGP288" s="131"/>
      <c r="MGR288" s="27"/>
      <c r="MGS288" s="19"/>
      <c r="MGU288" s="75"/>
      <c r="MGW288" s="22"/>
      <c r="MGX288" s="131"/>
      <c r="MGZ288" s="27"/>
      <c r="MHA288" s="19"/>
      <c r="MHC288" s="75"/>
      <c r="MHE288" s="22"/>
      <c r="MHF288" s="131"/>
      <c r="MHH288" s="27"/>
      <c r="MHI288" s="19"/>
      <c r="MHK288" s="75"/>
      <c r="MHM288" s="22"/>
      <c r="MHN288" s="131"/>
      <c r="MHP288" s="27"/>
      <c r="MHQ288" s="19"/>
      <c r="MHS288" s="75"/>
      <c r="MHU288" s="22"/>
      <c r="MHV288" s="131"/>
      <c r="MHX288" s="27"/>
      <c r="MHY288" s="19"/>
      <c r="MIA288" s="75"/>
      <c r="MIC288" s="22"/>
      <c r="MID288" s="131"/>
      <c r="MIF288" s="27"/>
      <c r="MIG288" s="19"/>
      <c r="MII288" s="75"/>
      <c r="MIK288" s="22"/>
      <c r="MIL288" s="131"/>
      <c r="MIN288" s="27"/>
      <c r="MIO288" s="19"/>
      <c r="MIQ288" s="75"/>
      <c r="MIS288" s="22"/>
      <c r="MIT288" s="131"/>
      <c r="MIV288" s="27"/>
      <c r="MIW288" s="19"/>
      <c r="MIY288" s="75"/>
      <c r="MJA288" s="22"/>
      <c r="MJB288" s="131"/>
      <c r="MJD288" s="27"/>
      <c r="MJE288" s="19"/>
      <c r="MJG288" s="75"/>
      <c r="MJI288" s="22"/>
      <c r="MJJ288" s="131"/>
      <c r="MJL288" s="27"/>
      <c r="MJM288" s="19"/>
      <c r="MJO288" s="75"/>
      <c r="MJQ288" s="22"/>
      <c r="MJR288" s="131"/>
      <c r="MJT288" s="27"/>
      <c r="MJU288" s="19"/>
      <c r="MJW288" s="75"/>
      <c r="MJY288" s="22"/>
      <c r="MJZ288" s="131"/>
      <c r="MKB288" s="27"/>
      <c r="MKC288" s="19"/>
      <c r="MKE288" s="75"/>
      <c r="MKG288" s="22"/>
      <c r="MKH288" s="131"/>
      <c r="MKJ288" s="27"/>
      <c r="MKK288" s="19"/>
      <c r="MKM288" s="75"/>
      <c r="MKO288" s="22"/>
      <c r="MKP288" s="131"/>
      <c r="MKR288" s="27"/>
      <c r="MKS288" s="19"/>
      <c r="MKU288" s="75"/>
      <c r="MKW288" s="22"/>
      <c r="MKX288" s="131"/>
      <c r="MKZ288" s="27"/>
      <c r="MLA288" s="19"/>
      <c r="MLC288" s="75"/>
      <c r="MLE288" s="22"/>
      <c r="MLF288" s="131"/>
      <c r="MLH288" s="27"/>
      <c r="MLI288" s="19"/>
      <c r="MLK288" s="75"/>
      <c r="MLM288" s="22"/>
      <c r="MLN288" s="131"/>
      <c r="MLP288" s="27"/>
      <c r="MLQ288" s="19"/>
      <c r="MLS288" s="75"/>
      <c r="MLU288" s="22"/>
      <c r="MLV288" s="131"/>
      <c r="MLX288" s="27"/>
      <c r="MLY288" s="19"/>
      <c r="MMA288" s="75"/>
      <c r="MMC288" s="22"/>
      <c r="MMD288" s="131"/>
      <c r="MMF288" s="27"/>
      <c r="MMG288" s="19"/>
      <c r="MMI288" s="75"/>
      <c r="MMK288" s="22"/>
      <c r="MML288" s="131"/>
      <c r="MMN288" s="27"/>
      <c r="MMO288" s="19"/>
      <c r="MMQ288" s="75"/>
      <c r="MMS288" s="22"/>
      <c r="MMT288" s="131"/>
      <c r="MMV288" s="27"/>
      <c r="MMW288" s="19"/>
      <c r="MMY288" s="75"/>
      <c r="MNA288" s="22"/>
      <c r="MNB288" s="131"/>
      <c r="MND288" s="27"/>
      <c r="MNE288" s="19"/>
      <c r="MNG288" s="75"/>
      <c r="MNI288" s="22"/>
      <c r="MNJ288" s="131"/>
      <c r="MNL288" s="27"/>
      <c r="MNM288" s="19"/>
      <c r="MNO288" s="75"/>
      <c r="MNQ288" s="22"/>
      <c r="MNR288" s="131"/>
      <c r="MNT288" s="27"/>
      <c r="MNU288" s="19"/>
      <c r="MNW288" s="75"/>
      <c r="MNY288" s="22"/>
      <c r="MNZ288" s="131"/>
      <c r="MOB288" s="27"/>
      <c r="MOC288" s="19"/>
      <c r="MOE288" s="75"/>
      <c r="MOG288" s="22"/>
      <c r="MOH288" s="131"/>
      <c r="MOJ288" s="27"/>
      <c r="MOK288" s="19"/>
      <c r="MOM288" s="75"/>
      <c r="MOO288" s="22"/>
      <c r="MOP288" s="131"/>
      <c r="MOR288" s="27"/>
      <c r="MOS288" s="19"/>
      <c r="MOU288" s="75"/>
      <c r="MOW288" s="22"/>
      <c r="MOX288" s="131"/>
      <c r="MOZ288" s="27"/>
      <c r="MPA288" s="19"/>
      <c r="MPC288" s="75"/>
      <c r="MPE288" s="22"/>
      <c r="MPF288" s="131"/>
      <c r="MPH288" s="27"/>
      <c r="MPI288" s="19"/>
      <c r="MPK288" s="75"/>
      <c r="MPM288" s="22"/>
      <c r="MPN288" s="131"/>
      <c r="MPP288" s="27"/>
      <c r="MPQ288" s="19"/>
      <c r="MPS288" s="75"/>
      <c r="MPU288" s="22"/>
      <c r="MPV288" s="131"/>
      <c r="MPX288" s="27"/>
      <c r="MPY288" s="19"/>
      <c r="MQA288" s="75"/>
      <c r="MQC288" s="22"/>
      <c r="MQD288" s="131"/>
      <c r="MQF288" s="27"/>
      <c r="MQG288" s="19"/>
      <c r="MQI288" s="75"/>
      <c r="MQK288" s="22"/>
      <c r="MQL288" s="131"/>
      <c r="MQN288" s="27"/>
      <c r="MQO288" s="19"/>
      <c r="MQQ288" s="75"/>
      <c r="MQS288" s="22"/>
      <c r="MQT288" s="131"/>
      <c r="MQV288" s="27"/>
      <c r="MQW288" s="19"/>
      <c r="MQY288" s="75"/>
      <c r="MRA288" s="22"/>
      <c r="MRB288" s="131"/>
      <c r="MRD288" s="27"/>
      <c r="MRE288" s="19"/>
      <c r="MRG288" s="75"/>
      <c r="MRI288" s="22"/>
      <c r="MRJ288" s="131"/>
      <c r="MRL288" s="27"/>
      <c r="MRM288" s="19"/>
      <c r="MRO288" s="75"/>
      <c r="MRQ288" s="22"/>
      <c r="MRR288" s="131"/>
      <c r="MRT288" s="27"/>
      <c r="MRU288" s="19"/>
      <c r="MRW288" s="75"/>
      <c r="MRY288" s="22"/>
      <c r="MRZ288" s="131"/>
      <c r="MSB288" s="27"/>
      <c r="MSC288" s="19"/>
      <c r="MSE288" s="75"/>
      <c r="MSG288" s="22"/>
      <c r="MSH288" s="131"/>
      <c r="MSJ288" s="27"/>
      <c r="MSK288" s="19"/>
      <c r="MSM288" s="75"/>
      <c r="MSO288" s="22"/>
      <c r="MSP288" s="131"/>
      <c r="MSR288" s="27"/>
      <c r="MSS288" s="19"/>
      <c r="MSU288" s="75"/>
      <c r="MSW288" s="22"/>
      <c r="MSX288" s="131"/>
      <c r="MSZ288" s="27"/>
      <c r="MTA288" s="19"/>
      <c r="MTC288" s="75"/>
      <c r="MTE288" s="22"/>
      <c r="MTF288" s="131"/>
      <c r="MTH288" s="27"/>
      <c r="MTI288" s="19"/>
      <c r="MTK288" s="75"/>
      <c r="MTM288" s="22"/>
      <c r="MTN288" s="131"/>
      <c r="MTP288" s="27"/>
      <c r="MTQ288" s="19"/>
      <c r="MTS288" s="75"/>
      <c r="MTU288" s="22"/>
      <c r="MTV288" s="131"/>
      <c r="MTX288" s="27"/>
      <c r="MTY288" s="19"/>
      <c r="MUA288" s="75"/>
      <c r="MUC288" s="22"/>
      <c r="MUD288" s="131"/>
      <c r="MUF288" s="27"/>
      <c r="MUG288" s="19"/>
      <c r="MUI288" s="75"/>
      <c r="MUK288" s="22"/>
      <c r="MUL288" s="131"/>
      <c r="MUN288" s="27"/>
      <c r="MUO288" s="19"/>
      <c r="MUQ288" s="75"/>
      <c r="MUS288" s="22"/>
      <c r="MUT288" s="131"/>
      <c r="MUV288" s="27"/>
      <c r="MUW288" s="19"/>
      <c r="MUY288" s="75"/>
      <c r="MVA288" s="22"/>
      <c r="MVB288" s="131"/>
      <c r="MVD288" s="27"/>
      <c r="MVE288" s="19"/>
      <c r="MVG288" s="75"/>
      <c r="MVI288" s="22"/>
      <c r="MVJ288" s="131"/>
      <c r="MVL288" s="27"/>
      <c r="MVM288" s="19"/>
      <c r="MVO288" s="75"/>
      <c r="MVQ288" s="22"/>
      <c r="MVR288" s="131"/>
      <c r="MVT288" s="27"/>
      <c r="MVU288" s="19"/>
      <c r="MVW288" s="75"/>
      <c r="MVY288" s="22"/>
      <c r="MVZ288" s="131"/>
      <c r="MWB288" s="27"/>
      <c r="MWC288" s="19"/>
      <c r="MWE288" s="75"/>
      <c r="MWG288" s="22"/>
      <c r="MWH288" s="131"/>
      <c r="MWJ288" s="27"/>
      <c r="MWK288" s="19"/>
      <c r="MWM288" s="75"/>
      <c r="MWO288" s="22"/>
      <c r="MWP288" s="131"/>
      <c r="MWR288" s="27"/>
      <c r="MWS288" s="19"/>
      <c r="MWU288" s="75"/>
      <c r="MWW288" s="22"/>
      <c r="MWX288" s="131"/>
      <c r="MWZ288" s="27"/>
      <c r="MXA288" s="19"/>
      <c r="MXC288" s="75"/>
      <c r="MXE288" s="22"/>
      <c r="MXF288" s="131"/>
      <c r="MXH288" s="27"/>
      <c r="MXI288" s="19"/>
      <c r="MXK288" s="75"/>
      <c r="MXM288" s="22"/>
      <c r="MXN288" s="131"/>
      <c r="MXP288" s="27"/>
      <c r="MXQ288" s="19"/>
      <c r="MXS288" s="75"/>
      <c r="MXU288" s="22"/>
      <c r="MXV288" s="131"/>
      <c r="MXX288" s="27"/>
      <c r="MXY288" s="19"/>
      <c r="MYA288" s="75"/>
      <c r="MYC288" s="22"/>
      <c r="MYD288" s="131"/>
      <c r="MYF288" s="27"/>
      <c r="MYG288" s="19"/>
      <c r="MYI288" s="75"/>
      <c r="MYK288" s="22"/>
      <c r="MYL288" s="131"/>
      <c r="MYN288" s="27"/>
      <c r="MYO288" s="19"/>
      <c r="MYQ288" s="75"/>
      <c r="MYS288" s="22"/>
      <c r="MYT288" s="131"/>
      <c r="MYV288" s="27"/>
      <c r="MYW288" s="19"/>
      <c r="MYY288" s="75"/>
      <c r="MZA288" s="22"/>
      <c r="MZB288" s="131"/>
      <c r="MZD288" s="27"/>
      <c r="MZE288" s="19"/>
      <c r="MZG288" s="75"/>
      <c r="MZI288" s="22"/>
      <c r="MZJ288" s="131"/>
      <c r="MZL288" s="27"/>
      <c r="MZM288" s="19"/>
      <c r="MZO288" s="75"/>
      <c r="MZQ288" s="22"/>
      <c r="MZR288" s="131"/>
      <c r="MZT288" s="27"/>
      <c r="MZU288" s="19"/>
      <c r="MZW288" s="75"/>
      <c r="MZY288" s="22"/>
      <c r="MZZ288" s="131"/>
      <c r="NAB288" s="27"/>
      <c r="NAC288" s="19"/>
      <c r="NAE288" s="75"/>
      <c r="NAG288" s="22"/>
      <c r="NAH288" s="131"/>
      <c r="NAJ288" s="27"/>
      <c r="NAK288" s="19"/>
      <c r="NAM288" s="75"/>
      <c r="NAO288" s="22"/>
      <c r="NAP288" s="131"/>
      <c r="NAR288" s="27"/>
      <c r="NAS288" s="19"/>
      <c r="NAU288" s="75"/>
      <c r="NAW288" s="22"/>
      <c r="NAX288" s="131"/>
      <c r="NAZ288" s="27"/>
      <c r="NBA288" s="19"/>
      <c r="NBC288" s="75"/>
      <c r="NBE288" s="22"/>
      <c r="NBF288" s="131"/>
      <c r="NBH288" s="27"/>
      <c r="NBI288" s="19"/>
      <c r="NBK288" s="75"/>
      <c r="NBM288" s="22"/>
      <c r="NBN288" s="131"/>
      <c r="NBP288" s="27"/>
      <c r="NBQ288" s="19"/>
      <c r="NBS288" s="75"/>
      <c r="NBU288" s="22"/>
      <c r="NBV288" s="131"/>
      <c r="NBX288" s="27"/>
      <c r="NBY288" s="19"/>
      <c r="NCA288" s="75"/>
      <c r="NCC288" s="22"/>
      <c r="NCD288" s="131"/>
      <c r="NCF288" s="27"/>
      <c r="NCG288" s="19"/>
      <c r="NCI288" s="75"/>
      <c r="NCK288" s="22"/>
      <c r="NCL288" s="131"/>
      <c r="NCN288" s="27"/>
      <c r="NCO288" s="19"/>
      <c r="NCQ288" s="75"/>
      <c r="NCS288" s="22"/>
      <c r="NCT288" s="131"/>
      <c r="NCV288" s="27"/>
      <c r="NCW288" s="19"/>
      <c r="NCY288" s="75"/>
      <c r="NDA288" s="22"/>
      <c r="NDB288" s="131"/>
      <c r="NDD288" s="27"/>
      <c r="NDE288" s="19"/>
      <c r="NDG288" s="75"/>
      <c r="NDI288" s="22"/>
      <c r="NDJ288" s="131"/>
      <c r="NDL288" s="27"/>
      <c r="NDM288" s="19"/>
      <c r="NDO288" s="75"/>
      <c r="NDQ288" s="22"/>
      <c r="NDR288" s="131"/>
      <c r="NDT288" s="27"/>
      <c r="NDU288" s="19"/>
      <c r="NDW288" s="75"/>
      <c r="NDY288" s="22"/>
      <c r="NDZ288" s="131"/>
      <c r="NEB288" s="27"/>
      <c r="NEC288" s="19"/>
      <c r="NEE288" s="75"/>
      <c r="NEG288" s="22"/>
      <c r="NEH288" s="131"/>
      <c r="NEJ288" s="27"/>
      <c r="NEK288" s="19"/>
      <c r="NEM288" s="75"/>
      <c r="NEO288" s="22"/>
      <c r="NEP288" s="131"/>
      <c r="NER288" s="27"/>
      <c r="NES288" s="19"/>
      <c r="NEU288" s="75"/>
      <c r="NEW288" s="22"/>
      <c r="NEX288" s="131"/>
      <c r="NEZ288" s="27"/>
      <c r="NFA288" s="19"/>
      <c r="NFC288" s="75"/>
      <c r="NFE288" s="22"/>
      <c r="NFF288" s="131"/>
      <c r="NFH288" s="27"/>
      <c r="NFI288" s="19"/>
      <c r="NFK288" s="75"/>
      <c r="NFM288" s="22"/>
      <c r="NFN288" s="131"/>
      <c r="NFP288" s="27"/>
      <c r="NFQ288" s="19"/>
      <c r="NFS288" s="75"/>
      <c r="NFU288" s="22"/>
      <c r="NFV288" s="131"/>
      <c r="NFX288" s="27"/>
      <c r="NFY288" s="19"/>
      <c r="NGA288" s="75"/>
      <c r="NGC288" s="22"/>
      <c r="NGD288" s="131"/>
      <c r="NGF288" s="27"/>
      <c r="NGG288" s="19"/>
      <c r="NGI288" s="75"/>
      <c r="NGK288" s="22"/>
      <c r="NGL288" s="131"/>
      <c r="NGN288" s="27"/>
      <c r="NGO288" s="19"/>
      <c r="NGQ288" s="75"/>
      <c r="NGS288" s="22"/>
      <c r="NGT288" s="131"/>
      <c r="NGV288" s="27"/>
      <c r="NGW288" s="19"/>
      <c r="NGY288" s="75"/>
      <c r="NHA288" s="22"/>
      <c r="NHB288" s="131"/>
      <c r="NHD288" s="27"/>
      <c r="NHE288" s="19"/>
      <c r="NHG288" s="75"/>
      <c r="NHI288" s="22"/>
      <c r="NHJ288" s="131"/>
      <c r="NHL288" s="27"/>
      <c r="NHM288" s="19"/>
      <c r="NHO288" s="75"/>
      <c r="NHQ288" s="22"/>
      <c r="NHR288" s="131"/>
      <c r="NHT288" s="27"/>
      <c r="NHU288" s="19"/>
      <c r="NHW288" s="75"/>
      <c r="NHY288" s="22"/>
      <c r="NHZ288" s="131"/>
      <c r="NIB288" s="27"/>
      <c r="NIC288" s="19"/>
      <c r="NIE288" s="75"/>
      <c r="NIG288" s="22"/>
      <c r="NIH288" s="131"/>
      <c r="NIJ288" s="27"/>
      <c r="NIK288" s="19"/>
      <c r="NIM288" s="75"/>
      <c r="NIO288" s="22"/>
      <c r="NIP288" s="131"/>
      <c r="NIR288" s="27"/>
      <c r="NIS288" s="19"/>
      <c r="NIU288" s="75"/>
      <c r="NIW288" s="22"/>
      <c r="NIX288" s="131"/>
      <c r="NIZ288" s="27"/>
      <c r="NJA288" s="19"/>
      <c r="NJC288" s="75"/>
      <c r="NJE288" s="22"/>
      <c r="NJF288" s="131"/>
      <c r="NJH288" s="27"/>
      <c r="NJI288" s="19"/>
      <c r="NJK288" s="75"/>
      <c r="NJM288" s="22"/>
      <c r="NJN288" s="131"/>
      <c r="NJP288" s="27"/>
      <c r="NJQ288" s="19"/>
      <c r="NJS288" s="75"/>
      <c r="NJU288" s="22"/>
      <c r="NJV288" s="131"/>
      <c r="NJX288" s="27"/>
      <c r="NJY288" s="19"/>
      <c r="NKA288" s="75"/>
      <c r="NKC288" s="22"/>
      <c r="NKD288" s="131"/>
      <c r="NKF288" s="27"/>
      <c r="NKG288" s="19"/>
      <c r="NKI288" s="75"/>
      <c r="NKK288" s="22"/>
      <c r="NKL288" s="131"/>
      <c r="NKN288" s="27"/>
      <c r="NKO288" s="19"/>
      <c r="NKQ288" s="75"/>
      <c r="NKS288" s="22"/>
      <c r="NKT288" s="131"/>
      <c r="NKV288" s="27"/>
      <c r="NKW288" s="19"/>
      <c r="NKY288" s="75"/>
      <c r="NLA288" s="22"/>
      <c r="NLB288" s="131"/>
      <c r="NLD288" s="27"/>
      <c r="NLE288" s="19"/>
      <c r="NLG288" s="75"/>
      <c r="NLI288" s="22"/>
      <c r="NLJ288" s="131"/>
      <c r="NLL288" s="27"/>
      <c r="NLM288" s="19"/>
      <c r="NLO288" s="75"/>
      <c r="NLQ288" s="22"/>
      <c r="NLR288" s="131"/>
      <c r="NLT288" s="27"/>
      <c r="NLU288" s="19"/>
      <c r="NLW288" s="75"/>
      <c r="NLY288" s="22"/>
      <c r="NLZ288" s="131"/>
      <c r="NMB288" s="27"/>
      <c r="NMC288" s="19"/>
      <c r="NME288" s="75"/>
      <c r="NMG288" s="22"/>
      <c r="NMH288" s="131"/>
      <c r="NMJ288" s="27"/>
      <c r="NMK288" s="19"/>
      <c r="NMM288" s="75"/>
      <c r="NMO288" s="22"/>
      <c r="NMP288" s="131"/>
      <c r="NMR288" s="27"/>
      <c r="NMS288" s="19"/>
      <c r="NMU288" s="75"/>
      <c r="NMW288" s="22"/>
      <c r="NMX288" s="131"/>
      <c r="NMZ288" s="27"/>
      <c r="NNA288" s="19"/>
      <c r="NNC288" s="75"/>
      <c r="NNE288" s="22"/>
      <c r="NNF288" s="131"/>
      <c r="NNH288" s="27"/>
      <c r="NNI288" s="19"/>
      <c r="NNK288" s="75"/>
      <c r="NNM288" s="22"/>
      <c r="NNN288" s="131"/>
      <c r="NNP288" s="27"/>
      <c r="NNQ288" s="19"/>
      <c r="NNS288" s="75"/>
      <c r="NNU288" s="22"/>
      <c r="NNV288" s="131"/>
      <c r="NNX288" s="27"/>
      <c r="NNY288" s="19"/>
      <c r="NOA288" s="75"/>
      <c r="NOC288" s="22"/>
      <c r="NOD288" s="131"/>
      <c r="NOF288" s="27"/>
      <c r="NOG288" s="19"/>
      <c r="NOI288" s="75"/>
      <c r="NOK288" s="22"/>
      <c r="NOL288" s="131"/>
      <c r="NON288" s="27"/>
      <c r="NOO288" s="19"/>
      <c r="NOQ288" s="75"/>
      <c r="NOS288" s="22"/>
      <c r="NOT288" s="131"/>
      <c r="NOV288" s="27"/>
      <c r="NOW288" s="19"/>
      <c r="NOY288" s="75"/>
      <c r="NPA288" s="22"/>
      <c r="NPB288" s="131"/>
      <c r="NPD288" s="27"/>
      <c r="NPE288" s="19"/>
      <c r="NPG288" s="75"/>
      <c r="NPI288" s="22"/>
      <c r="NPJ288" s="131"/>
      <c r="NPL288" s="27"/>
      <c r="NPM288" s="19"/>
      <c r="NPO288" s="75"/>
      <c r="NPQ288" s="22"/>
      <c r="NPR288" s="131"/>
      <c r="NPT288" s="27"/>
      <c r="NPU288" s="19"/>
      <c r="NPW288" s="75"/>
      <c r="NPY288" s="22"/>
      <c r="NPZ288" s="131"/>
      <c r="NQB288" s="27"/>
      <c r="NQC288" s="19"/>
      <c r="NQE288" s="75"/>
      <c r="NQG288" s="22"/>
      <c r="NQH288" s="131"/>
      <c r="NQJ288" s="27"/>
      <c r="NQK288" s="19"/>
      <c r="NQM288" s="75"/>
      <c r="NQO288" s="22"/>
      <c r="NQP288" s="131"/>
      <c r="NQR288" s="27"/>
      <c r="NQS288" s="19"/>
      <c r="NQU288" s="75"/>
      <c r="NQW288" s="22"/>
      <c r="NQX288" s="131"/>
      <c r="NQZ288" s="27"/>
      <c r="NRA288" s="19"/>
      <c r="NRC288" s="75"/>
      <c r="NRE288" s="22"/>
      <c r="NRF288" s="131"/>
      <c r="NRH288" s="27"/>
      <c r="NRI288" s="19"/>
      <c r="NRK288" s="75"/>
      <c r="NRM288" s="22"/>
      <c r="NRN288" s="131"/>
      <c r="NRP288" s="27"/>
      <c r="NRQ288" s="19"/>
      <c r="NRS288" s="75"/>
      <c r="NRU288" s="22"/>
      <c r="NRV288" s="131"/>
      <c r="NRX288" s="27"/>
      <c r="NRY288" s="19"/>
      <c r="NSA288" s="75"/>
      <c r="NSC288" s="22"/>
      <c r="NSD288" s="131"/>
      <c r="NSF288" s="27"/>
      <c r="NSG288" s="19"/>
      <c r="NSI288" s="75"/>
      <c r="NSK288" s="22"/>
      <c r="NSL288" s="131"/>
      <c r="NSN288" s="27"/>
      <c r="NSO288" s="19"/>
      <c r="NSQ288" s="75"/>
      <c r="NSS288" s="22"/>
      <c r="NST288" s="131"/>
      <c r="NSV288" s="27"/>
      <c r="NSW288" s="19"/>
      <c r="NSY288" s="75"/>
      <c r="NTA288" s="22"/>
      <c r="NTB288" s="131"/>
      <c r="NTD288" s="27"/>
      <c r="NTE288" s="19"/>
      <c r="NTG288" s="75"/>
      <c r="NTI288" s="22"/>
      <c r="NTJ288" s="131"/>
      <c r="NTL288" s="27"/>
      <c r="NTM288" s="19"/>
      <c r="NTO288" s="75"/>
      <c r="NTQ288" s="22"/>
      <c r="NTR288" s="131"/>
      <c r="NTT288" s="27"/>
      <c r="NTU288" s="19"/>
      <c r="NTW288" s="75"/>
      <c r="NTY288" s="22"/>
      <c r="NTZ288" s="131"/>
      <c r="NUB288" s="27"/>
      <c r="NUC288" s="19"/>
      <c r="NUE288" s="75"/>
      <c r="NUG288" s="22"/>
      <c r="NUH288" s="131"/>
      <c r="NUJ288" s="27"/>
      <c r="NUK288" s="19"/>
      <c r="NUM288" s="75"/>
      <c r="NUO288" s="22"/>
      <c r="NUP288" s="131"/>
      <c r="NUR288" s="27"/>
      <c r="NUS288" s="19"/>
      <c r="NUU288" s="75"/>
      <c r="NUW288" s="22"/>
      <c r="NUX288" s="131"/>
      <c r="NUZ288" s="27"/>
      <c r="NVA288" s="19"/>
      <c r="NVC288" s="75"/>
      <c r="NVE288" s="22"/>
      <c r="NVF288" s="131"/>
      <c r="NVH288" s="27"/>
      <c r="NVI288" s="19"/>
      <c r="NVK288" s="75"/>
      <c r="NVM288" s="22"/>
      <c r="NVN288" s="131"/>
      <c r="NVP288" s="27"/>
      <c r="NVQ288" s="19"/>
      <c r="NVS288" s="75"/>
      <c r="NVU288" s="22"/>
      <c r="NVV288" s="131"/>
      <c r="NVX288" s="27"/>
      <c r="NVY288" s="19"/>
      <c r="NWA288" s="75"/>
      <c r="NWC288" s="22"/>
      <c r="NWD288" s="131"/>
      <c r="NWF288" s="27"/>
      <c r="NWG288" s="19"/>
      <c r="NWI288" s="75"/>
      <c r="NWK288" s="22"/>
      <c r="NWL288" s="131"/>
      <c r="NWN288" s="27"/>
      <c r="NWO288" s="19"/>
      <c r="NWQ288" s="75"/>
      <c r="NWS288" s="22"/>
      <c r="NWT288" s="131"/>
      <c r="NWV288" s="27"/>
      <c r="NWW288" s="19"/>
      <c r="NWY288" s="75"/>
      <c r="NXA288" s="22"/>
      <c r="NXB288" s="131"/>
      <c r="NXD288" s="27"/>
      <c r="NXE288" s="19"/>
      <c r="NXG288" s="75"/>
      <c r="NXI288" s="22"/>
      <c r="NXJ288" s="131"/>
      <c r="NXL288" s="27"/>
      <c r="NXM288" s="19"/>
      <c r="NXO288" s="75"/>
      <c r="NXQ288" s="22"/>
      <c r="NXR288" s="131"/>
      <c r="NXT288" s="27"/>
      <c r="NXU288" s="19"/>
      <c r="NXW288" s="75"/>
      <c r="NXY288" s="22"/>
      <c r="NXZ288" s="131"/>
      <c r="NYB288" s="27"/>
      <c r="NYC288" s="19"/>
      <c r="NYE288" s="75"/>
      <c r="NYG288" s="22"/>
      <c r="NYH288" s="131"/>
      <c r="NYJ288" s="27"/>
      <c r="NYK288" s="19"/>
      <c r="NYM288" s="75"/>
      <c r="NYO288" s="22"/>
      <c r="NYP288" s="131"/>
      <c r="NYR288" s="27"/>
      <c r="NYS288" s="19"/>
      <c r="NYU288" s="75"/>
      <c r="NYW288" s="22"/>
      <c r="NYX288" s="131"/>
      <c r="NYZ288" s="27"/>
      <c r="NZA288" s="19"/>
      <c r="NZC288" s="75"/>
      <c r="NZE288" s="22"/>
      <c r="NZF288" s="131"/>
      <c r="NZH288" s="27"/>
      <c r="NZI288" s="19"/>
      <c r="NZK288" s="75"/>
      <c r="NZM288" s="22"/>
      <c r="NZN288" s="131"/>
      <c r="NZP288" s="27"/>
      <c r="NZQ288" s="19"/>
      <c r="NZS288" s="75"/>
      <c r="NZU288" s="22"/>
      <c r="NZV288" s="131"/>
      <c r="NZX288" s="27"/>
      <c r="NZY288" s="19"/>
      <c r="OAA288" s="75"/>
      <c r="OAC288" s="22"/>
      <c r="OAD288" s="131"/>
      <c r="OAF288" s="27"/>
      <c r="OAG288" s="19"/>
      <c r="OAI288" s="75"/>
      <c r="OAK288" s="22"/>
      <c r="OAL288" s="131"/>
      <c r="OAN288" s="27"/>
      <c r="OAO288" s="19"/>
      <c r="OAQ288" s="75"/>
      <c r="OAS288" s="22"/>
      <c r="OAT288" s="131"/>
      <c r="OAV288" s="27"/>
      <c r="OAW288" s="19"/>
      <c r="OAY288" s="75"/>
      <c r="OBA288" s="22"/>
      <c r="OBB288" s="131"/>
      <c r="OBD288" s="27"/>
      <c r="OBE288" s="19"/>
      <c r="OBG288" s="75"/>
      <c r="OBI288" s="22"/>
      <c r="OBJ288" s="131"/>
      <c r="OBL288" s="27"/>
      <c r="OBM288" s="19"/>
      <c r="OBO288" s="75"/>
      <c r="OBQ288" s="22"/>
      <c r="OBR288" s="131"/>
      <c r="OBT288" s="27"/>
      <c r="OBU288" s="19"/>
      <c r="OBW288" s="75"/>
      <c r="OBY288" s="22"/>
      <c r="OBZ288" s="131"/>
      <c r="OCB288" s="27"/>
      <c r="OCC288" s="19"/>
      <c r="OCE288" s="75"/>
      <c r="OCG288" s="22"/>
      <c r="OCH288" s="131"/>
      <c r="OCJ288" s="27"/>
      <c r="OCK288" s="19"/>
      <c r="OCM288" s="75"/>
      <c r="OCO288" s="22"/>
      <c r="OCP288" s="131"/>
      <c r="OCR288" s="27"/>
      <c r="OCS288" s="19"/>
      <c r="OCU288" s="75"/>
      <c r="OCW288" s="22"/>
      <c r="OCX288" s="131"/>
      <c r="OCZ288" s="27"/>
      <c r="ODA288" s="19"/>
      <c r="ODC288" s="75"/>
      <c r="ODE288" s="22"/>
      <c r="ODF288" s="131"/>
      <c r="ODH288" s="27"/>
      <c r="ODI288" s="19"/>
      <c r="ODK288" s="75"/>
      <c r="ODM288" s="22"/>
      <c r="ODN288" s="131"/>
      <c r="ODP288" s="27"/>
      <c r="ODQ288" s="19"/>
      <c r="ODS288" s="75"/>
      <c r="ODU288" s="22"/>
      <c r="ODV288" s="131"/>
      <c r="ODX288" s="27"/>
      <c r="ODY288" s="19"/>
      <c r="OEA288" s="75"/>
      <c r="OEC288" s="22"/>
      <c r="OED288" s="131"/>
      <c r="OEF288" s="27"/>
      <c r="OEG288" s="19"/>
      <c r="OEI288" s="75"/>
      <c r="OEK288" s="22"/>
      <c r="OEL288" s="131"/>
      <c r="OEN288" s="27"/>
      <c r="OEO288" s="19"/>
      <c r="OEQ288" s="75"/>
      <c r="OES288" s="22"/>
      <c r="OET288" s="131"/>
      <c r="OEV288" s="27"/>
      <c r="OEW288" s="19"/>
      <c r="OEY288" s="75"/>
      <c r="OFA288" s="22"/>
      <c r="OFB288" s="131"/>
      <c r="OFD288" s="27"/>
      <c r="OFE288" s="19"/>
      <c r="OFG288" s="75"/>
      <c r="OFI288" s="22"/>
      <c r="OFJ288" s="131"/>
      <c r="OFL288" s="27"/>
      <c r="OFM288" s="19"/>
      <c r="OFO288" s="75"/>
      <c r="OFQ288" s="22"/>
      <c r="OFR288" s="131"/>
      <c r="OFT288" s="27"/>
      <c r="OFU288" s="19"/>
      <c r="OFW288" s="75"/>
      <c r="OFY288" s="22"/>
      <c r="OFZ288" s="131"/>
      <c r="OGB288" s="27"/>
      <c r="OGC288" s="19"/>
      <c r="OGE288" s="75"/>
      <c r="OGG288" s="22"/>
      <c r="OGH288" s="131"/>
      <c r="OGJ288" s="27"/>
      <c r="OGK288" s="19"/>
      <c r="OGM288" s="75"/>
      <c r="OGO288" s="22"/>
      <c r="OGP288" s="131"/>
      <c r="OGR288" s="27"/>
      <c r="OGS288" s="19"/>
      <c r="OGU288" s="75"/>
      <c r="OGW288" s="22"/>
      <c r="OGX288" s="131"/>
      <c r="OGZ288" s="27"/>
      <c r="OHA288" s="19"/>
      <c r="OHC288" s="75"/>
      <c r="OHE288" s="22"/>
      <c r="OHF288" s="131"/>
      <c r="OHH288" s="27"/>
      <c r="OHI288" s="19"/>
      <c r="OHK288" s="75"/>
      <c r="OHM288" s="22"/>
      <c r="OHN288" s="131"/>
      <c r="OHP288" s="27"/>
      <c r="OHQ288" s="19"/>
      <c r="OHS288" s="75"/>
      <c r="OHU288" s="22"/>
      <c r="OHV288" s="131"/>
      <c r="OHX288" s="27"/>
      <c r="OHY288" s="19"/>
      <c r="OIA288" s="75"/>
      <c r="OIC288" s="22"/>
      <c r="OID288" s="131"/>
      <c r="OIF288" s="27"/>
      <c r="OIG288" s="19"/>
      <c r="OII288" s="75"/>
      <c r="OIK288" s="22"/>
      <c r="OIL288" s="131"/>
      <c r="OIN288" s="27"/>
      <c r="OIO288" s="19"/>
      <c r="OIQ288" s="75"/>
      <c r="OIS288" s="22"/>
      <c r="OIT288" s="131"/>
      <c r="OIV288" s="27"/>
      <c r="OIW288" s="19"/>
      <c r="OIY288" s="75"/>
      <c r="OJA288" s="22"/>
      <c r="OJB288" s="131"/>
      <c r="OJD288" s="27"/>
      <c r="OJE288" s="19"/>
      <c r="OJG288" s="75"/>
      <c r="OJI288" s="22"/>
      <c r="OJJ288" s="131"/>
      <c r="OJL288" s="27"/>
      <c r="OJM288" s="19"/>
      <c r="OJO288" s="75"/>
      <c r="OJQ288" s="22"/>
      <c r="OJR288" s="131"/>
      <c r="OJT288" s="27"/>
      <c r="OJU288" s="19"/>
      <c r="OJW288" s="75"/>
      <c r="OJY288" s="22"/>
      <c r="OJZ288" s="131"/>
      <c r="OKB288" s="27"/>
      <c r="OKC288" s="19"/>
      <c r="OKE288" s="75"/>
      <c r="OKG288" s="22"/>
      <c r="OKH288" s="131"/>
      <c r="OKJ288" s="27"/>
      <c r="OKK288" s="19"/>
      <c r="OKM288" s="75"/>
      <c r="OKO288" s="22"/>
      <c r="OKP288" s="131"/>
      <c r="OKR288" s="27"/>
      <c r="OKS288" s="19"/>
      <c r="OKU288" s="75"/>
      <c r="OKW288" s="22"/>
      <c r="OKX288" s="131"/>
      <c r="OKZ288" s="27"/>
      <c r="OLA288" s="19"/>
      <c r="OLC288" s="75"/>
      <c r="OLE288" s="22"/>
      <c r="OLF288" s="131"/>
      <c r="OLH288" s="27"/>
      <c r="OLI288" s="19"/>
      <c r="OLK288" s="75"/>
      <c r="OLM288" s="22"/>
      <c r="OLN288" s="131"/>
      <c r="OLP288" s="27"/>
      <c r="OLQ288" s="19"/>
      <c r="OLS288" s="75"/>
      <c r="OLU288" s="22"/>
      <c r="OLV288" s="131"/>
      <c r="OLX288" s="27"/>
      <c r="OLY288" s="19"/>
      <c r="OMA288" s="75"/>
      <c r="OMC288" s="22"/>
      <c r="OMD288" s="131"/>
      <c r="OMF288" s="27"/>
      <c r="OMG288" s="19"/>
      <c r="OMI288" s="75"/>
      <c r="OMK288" s="22"/>
      <c r="OML288" s="131"/>
      <c r="OMN288" s="27"/>
      <c r="OMO288" s="19"/>
      <c r="OMQ288" s="75"/>
      <c r="OMS288" s="22"/>
      <c r="OMT288" s="131"/>
      <c r="OMV288" s="27"/>
      <c r="OMW288" s="19"/>
      <c r="OMY288" s="75"/>
      <c r="ONA288" s="22"/>
      <c r="ONB288" s="131"/>
      <c r="OND288" s="27"/>
      <c r="ONE288" s="19"/>
      <c r="ONG288" s="75"/>
      <c r="ONI288" s="22"/>
      <c r="ONJ288" s="131"/>
      <c r="ONL288" s="27"/>
      <c r="ONM288" s="19"/>
      <c r="ONO288" s="75"/>
      <c r="ONQ288" s="22"/>
      <c r="ONR288" s="131"/>
      <c r="ONT288" s="27"/>
      <c r="ONU288" s="19"/>
      <c r="ONW288" s="75"/>
      <c r="ONY288" s="22"/>
      <c r="ONZ288" s="131"/>
      <c r="OOB288" s="27"/>
      <c r="OOC288" s="19"/>
      <c r="OOE288" s="75"/>
      <c r="OOG288" s="22"/>
      <c r="OOH288" s="131"/>
      <c r="OOJ288" s="27"/>
      <c r="OOK288" s="19"/>
      <c r="OOM288" s="75"/>
      <c r="OOO288" s="22"/>
      <c r="OOP288" s="131"/>
      <c r="OOR288" s="27"/>
      <c r="OOS288" s="19"/>
      <c r="OOU288" s="75"/>
      <c r="OOW288" s="22"/>
      <c r="OOX288" s="131"/>
      <c r="OOZ288" s="27"/>
      <c r="OPA288" s="19"/>
      <c r="OPC288" s="75"/>
      <c r="OPE288" s="22"/>
      <c r="OPF288" s="131"/>
      <c r="OPH288" s="27"/>
      <c r="OPI288" s="19"/>
      <c r="OPK288" s="75"/>
      <c r="OPM288" s="22"/>
      <c r="OPN288" s="131"/>
      <c r="OPP288" s="27"/>
      <c r="OPQ288" s="19"/>
      <c r="OPS288" s="75"/>
      <c r="OPU288" s="22"/>
      <c r="OPV288" s="131"/>
      <c r="OPX288" s="27"/>
      <c r="OPY288" s="19"/>
      <c r="OQA288" s="75"/>
      <c r="OQC288" s="22"/>
      <c r="OQD288" s="131"/>
      <c r="OQF288" s="27"/>
      <c r="OQG288" s="19"/>
      <c r="OQI288" s="75"/>
      <c r="OQK288" s="22"/>
      <c r="OQL288" s="131"/>
      <c r="OQN288" s="27"/>
      <c r="OQO288" s="19"/>
      <c r="OQQ288" s="75"/>
      <c r="OQS288" s="22"/>
      <c r="OQT288" s="131"/>
      <c r="OQV288" s="27"/>
      <c r="OQW288" s="19"/>
      <c r="OQY288" s="75"/>
      <c r="ORA288" s="22"/>
      <c r="ORB288" s="131"/>
      <c r="ORD288" s="27"/>
      <c r="ORE288" s="19"/>
      <c r="ORG288" s="75"/>
      <c r="ORI288" s="22"/>
      <c r="ORJ288" s="131"/>
      <c r="ORL288" s="27"/>
      <c r="ORM288" s="19"/>
      <c r="ORO288" s="75"/>
      <c r="ORQ288" s="22"/>
      <c r="ORR288" s="131"/>
      <c r="ORT288" s="27"/>
      <c r="ORU288" s="19"/>
      <c r="ORW288" s="75"/>
      <c r="ORY288" s="22"/>
      <c r="ORZ288" s="131"/>
      <c r="OSB288" s="27"/>
      <c r="OSC288" s="19"/>
      <c r="OSE288" s="75"/>
      <c r="OSG288" s="22"/>
      <c r="OSH288" s="131"/>
      <c r="OSJ288" s="27"/>
      <c r="OSK288" s="19"/>
      <c r="OSM288" s="75"/>
      <c r="OSO288" s="22"/>
      <c r="OSP288" s="131"/>
      <c r="OSR288" s="27"/>
      <c r="OSS288" s="19"/>
      <c r="OSU288" s="75"/>
      <c r="OSW288" s="22"/>
      <c r="OSX288" s="131"/>
      <c r="OSZ288" s="27"/>
      <c r="OTA288" s="19"/>
      <c r="OTC288" s="75"/>
      <c r="OTE288" s="22"/>
      <c r="OTF288" s="131"/>
      <c r="OTH288" s="27"/>
      <c r="OTI288" s="19"/>
      <c r="OTK288" s="75"/>
      <c r="OTM288" s="22"/>
      <c r="OTN288" s="131"/>
      <c r="OTP288" s="27"/>
      <c r="OTQ288" s="19"/>
      <c r="OTS288" s="75"/>
      <c r="OTU288" s="22"/>
      <c r="OTV288" s="131"/>
      <c r="OTX288" s="27"/>
      <c r="OTY288" s="19"/>
      <c r="OUA288" s="75"/>
      <c r="OUC288" s="22"/>
      <c r="OUD288" s="131"/>
      <c r="OUF288" s="27"/>
      <c r="OUG288" s="19"/>
      <c r="OUI288" s="75"/>
      <c r="OUK288" s="22"/>
      <c r="OUL288" s="131"/>
      <c r="OUN288" s="27"/>
      <c r="OUO288" s="19"/>
      <c r="OUQ288" s="75"/>
      <c r="OUS288" s="22"/>
      <c r="OUT288" s="131"/>
      <c r="OUV288" s="27"/>
      <c r="OUW288" s="19"/>
      <c r="OUY288" s="75"/>
      <c r="OVA288" s="22"/>
      <c r="OVB288" s="131"/>
      <c r="OVD288" s="27"/>
      <c r="OVE288" s="19"/>
      <c r="OVG288" s="75"/>
      <c r="OVI288" s="22"/>
      <c r="OVJ288" s="131"/>
      <c r="OVL288" s="27"/>
      <c r="OVM288" s="19"/>
      <c r="OVO288" s="75"/>
      <c r="OVQ288" s="22"/>
      <c r="OVR288" s="131"/>
      <c r="OVT288" s="27"/>
      <c r="OVU288" s="19"/>
      <c r="OVW288" s="75"/>
      <c r="OVY288" s="22"/>
      <c r="OVZ288" s="131"/>
      <c r="OWB288" s="27"/>
      <c r="OWC288" s="19"/>
      <c r="OWE288" s="75"/>
      <c r="OWG288" s="22"/>
      <c r="OWH288" s="131"/>
      <c r="OWJ288" s="27"/>
      <c r="OWK288" s="19"/>
      <c r="OWM288" s="75"/>
      <c r="OWO288" s="22"/>
      <c r="OWP288" s="131"/>
      <c r="OWR288" s="27"/>
      <c r="OWS288" s="19"/>
      <c r="OWU288" s="75"/>
      <c r="OWW288" s="22"/>
      <c r="OWX288" s="131"/>
      <c r="OWZ288" s="27"/>
      <c r="OXA288" s="19"/>
      <c r="OXC288" s="75"/>
      <c r="OXE288" s="22"/>
      <c r="OXF288" s="131"/>
      <c r="OXH288" s="27"/>
      <c r="OXI288" s="19"/>
      <c r="OXK288" s="75"/>
      <c r="OXM288" s="22"/>
      <c r="OXN288" s="131"/>
      <c r="OXP288" s="27"/>
      <c r="OXQ288" s="19"/>
      <c r="OXS288" s="75"/>
      <c r="OXU288" s="22"/>
      <c r="OXV288" s="131"/>
      <c r="OXX288" s="27"/>
      <c r="OXY288" s="19"/>
      <c r="OYA288" s="75"/>
      <c r="OYC288" s="22"/>
      <c r="OYD288" s="131"/>
      <c r="OYF288" s="27"/>
      <c r="OYG288" s="19"/>
      <c r="OYI288" s="75"/>
      <c r="OYK288" s="22"/>
      <c r="OYL288" s="131"/>
      <c r="OYN288" s="27"/>
      <c r="OYO288" s="19"/>
      <c r="OYQ288" s="75"/>
      <c r="OYS288" s="22"/>
      <c r="OYT288" s="131"/>
      <c r="OYV288" s="27"/>
      <c r="OYW288" s="19"/>
      <c r="OYY288" s="75"/>
      <c r="OZA288" s="22"/>
      <c r="OZB288" s="131"/>
      <c r="OZD288" s="27"/>
      <c r="OZE288" s="19"/>
      <c r="OZG288" s="75"/>
      <c r="OZI288" s="22"/>
      <c r="OZJ288" s="131"/>
      <c r="OZL288" s="27"/>
      <c r="OZM288" s="19"/>
      <c r="OZO288" s="75"/>
      <c r="OZQ288" s="22"/>
      <c r="OZR288" s="131"/>
      <c r="OZT288" s="27"/>
      <c r="OZU288" s="19"/>
      <c r="OZW288" s="75"/>
      <c r="OZY288" s="22"/>
      <c r="OZZ288" s="131"/>
      <c r="PAB288" s="27"/>
      <c r="PAC288" s="19"/>
      <c r="PAE288" s="75"/>
      <c r="PAG288" s="22"/>
      <c r="PAH288" s="131"/>
      <c r="PAJ288" s="27"/>
      <c r="PAK288" s="19"/>
      <c r="PAM288" s="75"/>
      <c r="PAO288" s="22"/>
      <c r="PAP288" s="131"/>
      <c r="PAR288" s="27"/>
      <c r="PAS288" s="19"/>
      <c r="PAU288" s="75"/>
      <c r="PAW288" s="22"/>
      <c r="PAX288" s="131"/>
      <c r="PAZ288" s="27"/>
      <c r="PBA288" s="19"/>
      <c r="PBC288" s="75"/>
      <c r="PBE288" s="22"/>
      <c r="PBF288" s="131"/>
      <c r="PBH288" s="27"/>
      <c r="PBI288" s="19"/>
      <c r="PBK288" s="75"/>
      <c r="PBM288" s="22"/>
      <c r="PBN288" s="131"/>
      <c r="PBP288" s="27"/>
      <c r="PBQ288" s="19"/>
      <c r="PBS288" s="75"/>
      <c r="PBU288" s="22"/>
      <c r="PBV288" s="131"/>
      <c r="PBX288" s="27"/>
      <c r="PBY288" s="19"/>
      <c r="PCA288" s="75"/>
      <c r="PCC288" s="22"/>
      <c r="PCD288" s="131"/>
      <c r="PCF288" s="27"/>
      <c r="PCG288" s="19"/>
      <c r="PCI288" s="75"/>
      <c r="PCK288" s="22"/>
      <c r="PCL288" s="131"/>
      <c r="PCN288" s="27"/>
      <c r="PCO288" s="19"/>
      <c r="PCQ288" s="75"/>
      <c r="PCS288" s="22"/>
      <c r="PCT288" s="131"/>
      <c r="PCV288" s="27"/>
      <c r="PCW288" s="19"/>
      <c r="PCY288" s="75"/>
      <c r="PDA288" s="22"/>
      <c r="PDB288" s="131"/>
      <c r="PDD288" s="27"/>
      <c r="PDE288" s="19"/>
      <c r="PDG288" s="75"/>
      <c r="PDI288" s="22"/>
      <c r="PDJ288" s="131"/>
      <c r="PDL288" s="27"/>
      <c r="PDM288" s="19"/>
      <c r="PDO288" s="75"/>
      <c r="PDQ288" s="22"/>
      <c r="PDR288" s="131"/>
      <c r="PDT288" s="27"/>
      <c r="PDU288" s="19"/>
      <c r="PDW288" s="75"/>
      <c r="PDY288" s="22"/>
      <c r="PDZ288" s="131"/>
      <c r="PEB288" s="27"/>
      <c r="PEC288" s="19"/>
      <c r="PEE288" s="75"/>
      <c r="PEG288" s="22"/>
      <c r="PEH288" s="131"/>
      <c r="PEJ288" s="27"/>
      <c r="PEK288" s="19"/>
      <c r="PEM288" s="75"/>
      <c r="PEO288" s="22"/>
      <c r="PEP288" s="131"/>
      <c r="PER288" s="27"/>
      <c r="PES288" s="19"/>
      <c r="PEU288" s="75"/>
      <c r="PEW288" s="22"/>
      <c r="PEX288" s="131"/>
      <c r="PEZ288" s="27"/>
      <c r="PFA288" s="19"/>
      <c r="PFC288" s="75"/>
      <c r="PFE288" s="22"/>
      <c r="PFF288" s="131"/>
      <c r="PFH288" s="27"/>
      <c r="PFI288" s="19"/>
      <c r="PFK288" s="75"/>
      <c r="PFM288" s="22"/>
      <c r="PFN288" s="131"/>
      <c r="PFP288" s="27"/>
      <c r="PFQ288" s="19"/>
      <c r="PFS288" s="75"/>
      <c r="PFU288" s="22"/>
      <c r="PFV288" s="131"/>
      <c r="PFX288" s="27"/>
      <c r="PFY288" s="19"/>
      <c r="PGA288" s="75"/>
      <c r="PGC288" s="22"/>
      <c r="PGD288" s="131"/>
      <c r="PGF288" s="27"/>
      <c r="PGG288" s="19"/>
      <c r="PGI288" s="75"/>
      <c r="PGK288" s="22"/>
      <c r="PGL288" s="131"/>
      <c r="PGN288" s="27"/>
      <c r="PGO288" s="19"/>
      <c r="PGQ288" s="75"/>
      <c r="PGS288" s="22"/>
      <c r="PGT288" s="131"/>
      <c r="PGV288" s="27"/>
      <c r="PGW288" s="19"/>
      <c r="PGY288" s="75"/>
      <c r="PHA288" s="22"/>
      <c r="PHB288" s="131"/>
      <c r="PHD288" s="27"/>
      <c r="PHE288" s="19"/>
      <c r="PHG288" s="75"/>
      <c r="PHI288" s="22"/>
      <c r="PHJ288" s="131"/>
      <c r="PHL288" s="27"/>
      <c r="PHM288" s="19"/>
      <c r="PHO288" s="75"/>
      <c r="PHQ288" s="22"/>
      <c r="PHR288" s="131"/>
      <c r="PHT288" s="27"/>
      <c r="PHU288" s="19"/>
      <c r="PHW288" s="75"/>
      <c r="PHY288" s="22"/>
      <c r="PHZ288" s="131"/>
      <c r="PIB288" s="27"/>
      <c r="PIC288" s="19"/>
      <c r="PIE288" s="75"/>
      <c r="PIG288" s="22"/>
      <c r="PIH288" s="131"/>
      <c r="PIJ288" s="27"/>
      <c r="PIK288" s="19"/>
      <c r="PIM288" s="75"/>
      <c r="PIO288" s="22"/>
      <c r="PIP288" s="131"/>
      <c r="PIR288" s="27"/>
      <c r="PIS288" s="19"/>
      <c r="PIU288" s="75"/>
      <c r="PIW288" s="22"/>
      <c r="PIX288" s="131"/>
      <c r="PIZ288" s="27"/>
      <c r="PJA288" s="19"/>
      <c r="PJC288" s="75"/>
      <c r="PJE288" s="22"/>
      <c r="PJF288" s="131"/>
      <c r="PJH288" s="27"/>
      <c r="PJI288" s="19"/>
      <c r="PJK288" s="75"/>
      <c r="PJM288" s="22"/>
      <c r="PJN288" s="131"/>
      <c r="PJP288" s="27"/>
      <c r="PJQ288" s="19"/>
      <c r="PJS288" s="75"/>
      <c r="PJU288" s="22"/>
      <c r="PJV288" s="131"/>
      <c r="PJX288" s="27"/>
      <c r="PJY288" s="19"/>
      <c r="PKA288" s="75"/>
      <c r="PKC288" s="22"/>
      <c r="PKD288" s="131"/>
      <c r="PKF288" s="27"/>
      <c r="PKG288" s="19"/>
      <c r="PKI288" s="75"/>
      <c r="PKK288" s="22"/>
      <c r="PKL288" s="131"/>
      <c r="PKN288" s="27"/>
      <c r="PKO288" s="19"/>
      <c r="PKQ288" s="75"/>
      <c r="PKS288" s="22"/>
      <c r="PKT288" s="131"/>
      <c r="PKV288" s="27"/>
      <c r="PKW288" s="19"/>
      <c r="PKY288" s="75"/>
      <c r="PLA288" s="22"/>
      <c r="PLB288" s="131"/>
      <c r="PLD288" s="27"/>
      <c r="PLE288" s="19"/>
      <c r="PLG288" s="75"/>
      <c r="PLI288" s="22"/>
      <c r="PLJ288" s="131"/>
      <c r="PLL288" s="27"/>
      <c r="PLM288" s="19"/>
      <c r="PLO288" s="75"/>
      <c r="PLQ288" s="22"/>
      <c r="PLR288" s="131"/>
      <c r="PLT288" s="27"/>
      <c r="PLU288" s="19"/>
      <c r="PLW288" s="75"/>
      <c r="PLY288" s="22"/>
      <c r="PLZ288" s="131"/>
      <c r="PMB288" s="27"/>
      <c r="PMC288" s="19"/>
      <c r="PME288" s="75"/>
      <c r="PMG288" s="22"/>
      <c r="PMH288" s="131"/>
      <c r="PMJ288" s="27"/>
      <c r="PMK288" s="19"/>
      <c r="PMM288" s="75"/>
      <c r="PMO288" s="22"/>
      <c r="PMP288" s="131"/>
      <c r="PMR288" s="27"/>
      <c r="PMS288" s="19"/>
      <c r="PMU288" s="75"/>
      <c r="PMW288" s="22"/>
      <c r="PMX288" s="131"/>
      <c r="PMZ288" s="27"/>
      <c r="PNA288" s="19"/>
      <c r="PNC288" s="75"/>
      <c r="PNE288" s="22"/>
      <c r="PNF288" s="131"/>
      <c r="PNH288" s="27"/>
      <c r="PNI288" s="19"/>
      <c r="PNK288" s="75"/>
      <c r="PNM288" s="22"/>
      <c r="PNN288" s="131"/>
      <c r="PNP288" s="27"/>
      <c r="PNQ288" s="19"/>
      <c r="PNS288" s="75"/>
      <c r="PNU288" s="22"/>
      <c r="PNV288" s="131"/>
      <c r="PNX288" s="27"/>
      <c r="PNY288" s="19"/>
      <c r="POA288" s="75"/>
      <c r="POC288" s="22"/>
      <c r="POD288" s="131"/>
      <c r="POF288" s="27"/>
      <c r="POG288" s="19"/>
      <c r="POI288" s="75"/>
      <c r="POK288" s="22"/>
      <c r="POL288" s="131"/>
      <c r="PON288" s="27"/>
      <c r="POO288" s="19"/>
      <c r="POQ288" s="75"/>
      <c r="POS288" s="22"/>
      <c r="POT288" s="131"/>
      <c r="POV288" s="27"/>
      <c r="POW288" s="19"/>
      <c r="POY288" s="75"/>
      <c r="PPA288" s="22"/>
      <c r="PPB288" s="131"/>
      <c r="PPD288" s="27"/>
      <c r="PPE288" s="19"/>
      <c r="PPG288" s="75"/>
      <c r="PPI288" s="22"/>
      <c r="PPJ288" s="131"/>
      <c r="PPL288" s="27"/>
      <c r="PPM288" s="19"/>
      <c r="PPO288" s="75"/>
      <c r="PPQ288" s="22"/>
      <c r="PPR288" s="131"/>
      <c r="PPT288" s="27"/>
      <c r="PPU288" s="19"/>
      <c r="PPW288" s="75"/>
      <c r="PPY288" s="22"/>
      <c r="PPZ288" s="131"/>
      <c r="PQB288" s="27"/>
      <c r="PQC288" s="19"/>
      <c r="PQE288" s="75"/>
      <c r="PQG288" s="22"/>
      <c r="PQH288" s="131"/>
      <c r="PQJ288" s="27"/>
      <c r="PQK288" s="19"/>
      <c r="PQM288" s="75"/>
      <c r="PQO288" s="22"/>
      <c r="PQP288" s="131"/>
      <c r="PQR288" s="27"/>
      <c r="PQS288" s="19"/>
      <c r="PQU288" s="75"/>
      <c r="PQW288" s="22"/>
      <c r="PQX288" s="131"/>
      <c r="PQZ288" s="27"/>
      <c r="PRA288" s="19"/>
      <c r="PRC288" s="75"/>
      <c r="PRE288" s="22"/>
      <c r="PRF288" s="131"/>
      <c r="PRH288" s="27"/>
      <c r="PRI288" s="19"/>
      <c r="PRK288" s="75"/>
      <c r="PRM288" s="22"/>
      <c r="PRN288" s="131"/>
      <c r="PRP288" s="27"/>
      <c r="PRQ288" s="19"/>
      <c r="PRS288" s="75"/>
      <c r="PRU288" s="22"/>
      <c r="PRV288" s="131"/>
      <c r="PRX288" s="27"/>
      <c r="PRY288" s="19"/>
      <c r="PSA288" s="75"/>
      <c r="PSC288" s="22"/>
      <c r="PSD288" s="131"/>
      <c r="PSF288" s="27"/>
      <c r="PSG288" s="19"/>
      <c r="PSI288" s="75"/>
      <c r="PSK288" s="22"/>
      <c r="PSL288" s="131"/>
      <c r="PSN288" s="27"/>
      <c r="PSO288" s="19"/>
      <c r="PSQ288" s="75"/>
      <c r="PSS288" s="22"/>
      <c r="PST288" s="131"/>
      <c r="PSV288" s="27"/>
      <c r="PSW288" s="19"/>
      <c r="PSY288" s="75"/>
      <c r="PTA288" s="22"/>
      <c r="PTB288" s="131"/>
      <c r="PTD288" s="27"/>
      <c r="PTE288" s="19"/>
      <c r="PTG288" s="75"/>
      <c r="PTI288" s="22"/>
      <c r="PTJ288" s="131"/>
      <c r="PTL288" s="27"/>
      <c r="PTM288" s="19"/>
      <c r="PTO288" s="75"/>
      <c r="PTQ288" s="22"/>
      <c r="PTR288" s="131"/>
      <c r="PTT288" s="27"/>
      <c r="PTU288" s="19"/>
      <c r="PTW288" s="75"/>
      <c r="PTY288" s="22"/>
      <c r="PTZ288" s="131"/>
      <c r="PUB288" s="27"/>
      <c r="PUC288" s="19"/>
      <c r="PUE288" s="75"/>
      <c r="PUG288" s="22"/>
      <c r="PUH288" s="131"/>
      <c r="PUJ288" s="27"/>
      <c r="PUK288" s="19"/>
      <c r="PUM288" s="75"/>
      <c r="PUO288" s="22"/>
      <c r="PUP288" s="131"/>
      <c r="PUR288" s="27"/>
      <c r="PUS288" s="19"/>
      <c r="PUU288" s="75"/>
      <c r="PUW288" s="22"/>
      <c r="PUX288" s="131"/>
      <c r="PUZ288" s="27"/>
      <c r="PVA288" s="19"/>
      <c r="PVC288" s="75"/>
      <c r="PVE288" s="22"/>
      <c r="PVF288" s="131"/>
      <c r="PVH288" s="27"/>
      <c r="PVI288" s="19"/>
      <c r="PVK288" s="75"/>
      <c r="PVM288" s="22"/>
      <c r="PVN288" s="131"/>
      <c r="PVP288" s="27"/>
      <c r="PVQ288" s="19"/>
      <c r="PVS288" s="75"/>
      <c r="PVU288" s="22"/>
      <c r="PVV288" s="131"/>
      <c r="PVX288" s="27"/>
      <c r="PVY288" s="19"/>
      <c r="PWA288" s="75"/>
      <c r="PWC288" s="22"/>
      <c r="PWD288" s="131"/>
      <c r="PWF288" s="27"/>
      <c r="PWG288" s="19"/>
      <c r="PWI288" s="75"/>
      <c r="PWK288" s="22"/>
      <c r="PWL288" s="131"/>
      <c r="PWN288" s="27"/>
      <c r="PWO288" s="19"/>
      <c r="PWQ288" s="75"/>
      <c r="PWS288" s="22"/>
      <c r="PWT288" s="131"/>
      <c r="PWV288" s="27"/>
      <c r="PWW288" s="19"/>
      <c r="PWY288" s="75"/>
      <c r="PXA288" s="22"/>
      <c r="PXB288" s="131"/>
      <c r="PXD288" s="27"/>
      <c r="PXE288" s="19"/>
      <c r="PXG288" s="75"/>
      <c r="PXI288" s="22"/>
      <c r="PXJ288" s="131"/>
      <c r="PXL288" s="27"/>
      <c r="PXM288" s="19"/>
      <c r="PXO288" s="75"/>
      <c r="PXQ288" s="22"/>
      <c r="PXR288" s="131"/>
      <c r="PXT288" s="27"/>
      <c r="PXU288" s="19"/>
      <c r="PXW288" s="75"/>
      <c r="PXY288" s="22"/>
      <c r="PXZ288" s="131"/>
      <c r="PYB288" s="27"/>
      <c r="PYC288" s="19"/>
      <c r="PYE288" s="75"/>
      <c r="PYG288" s="22"/>
      <c r="PYH288" s="131"/>
      <c r="PYJ288" s="27"/>
      <c r="PYK288" s="19"/>
      <c r="PYM288" s="75"/>
      <c r="PYO288" s="22"/>
      <c r="PYP288" s="131"/>
      <c r="PYR288" s="27"/>
      <c r="PYS288" s="19"/>
      <c r="PYU288" s="75"/>
      <c r="PYW288" s="22"/>
      <c r="PYX288" s="131"/>
      <c r="PYZ288" s="27"/>
      <c r="PZA288" s="19"/>
      <c r="PZC288" s="75"/>
      <c r="PZE288" s="22"/>
      <c r="PZF288" s="131"/>
      <c r="PZH288" s="27"/>
      <c r="PZI288" s="19"/>
      <c r="PZK288" s="75"/>
      <c r="PZM288" s="22"/>
      <c r="PZN288" s="131"/>
      <c r="PZP288" s="27"/>
      <c r="PZQ288" s="19"/>
      <c r="PZS288" s="75"/>
      <c r="PZU288" s="22"/>
      <c r="PZV288" s="131"/>
      <c r="PZX288" s="27"/>
      <c r="PZY288" s="19"/>
      <c r="QAA288" s="75"/>
      <c r="QAC288" s="22"/>
      <c r="QAD288" s="131"/>
      <c r="QAF288" s="27"/>
      <c r="QAG288" s="19"/>
      <c r="QAI288" s="75"/>
      <c r="QAK288" s="22"/>
      <c r="QAL288" s="131"/>
      <c r="QAN288" s="27"/>
      <c r="QAO288" s="19"/>
      <c r="QAQ288" s="75"/>
      <c r="QAS288" s="22"/>
      <c r="QAT288" s="131"/>
      <c r="QAV288" s="27"/>
      <c r="QAW288" s="19"/>
      <c r="QAY288" s="75"/>
      <c r="QBA288" s="22"/>
      <c r="QBB288" s="131"/>
      <c r="QBD288" s="27"/>
      <c r="QBE288" s="19"/>
      <c r="QBG288" s="75"/>
      <c r="QBI288" s="22"/>
      <c r="QBJ288" s="131"/>
      <c r="QBL288" s="27"/>
      <c r="QBM288" s="19"/>
      <c r="QBO288" s="75"/>
      <c r="QBQ288" s="22"/>
      <c r="QBR288" s="131"/>
      <c r="QBT288" s="27"/>
      <c r="QBU288" s="19"/>
      <c r="QBW288" s="75"/>
      <c r="QBY288" s="22"/>
      <c r="QBZ288" s="131"/>
      <c r="QCB288" s="27"/>
      <c r="QCC288" s="19"/>
      <c r="QCE288" s="75"/>
      <c r="QCG288" s="22"/>
      <c r="QCH288" s="131"/>
      <c r="QCJ288" s="27"/>
      <c r="QCK288" s="19"/>
      <c r="QCM288" s="75"/>
      <c r="QCO288" s="22"/>
      <c r="QCP288" s="131"/>
      <c r="QCR288" s="27"/>
      <c r="QCS288" s="19"/>
      <c r="QCU288" s="75"/>
      <c r="QCW288" s="22"/>
      <c r="QCX288" s="131"/>
      <c r="QCZ288" s="27"/>
      <c r="QDA288" s="19"/>
      <c r="QDC288" s="75"/>
      <c r="QDE288" s="22"/>
      <c r="QDF288" s="131"/>
      <c r="QDH288" s="27"/>
      <c r="QDI288" s="19"/>
      <c r="QDK288" s="75"/>
      <c r="QDM288" s="22"/>
      <c r="QDN288" s="131"/>
      <c r="QDP288" s="27"/>
      <c r="QDQ288" s="19"/>
      <c r="QDS288" s="75"/>
      <c r="QDU288" s="22"/>
      <c r="QDV288" s="131"/>
      <c r="QDX288" s="27"/>
      <c r="QDY288" s="19"/>
      <c r="QEA288" s="75"/>
      <c r="QEC288" s="22"/>
      <c r="QED288" s="131"/>
      <c r="QEF288" s="27"/>
      <c r="QEG288" s="19"/>
      <c r="QEI288" s="75"/>
      <c r="QEK288" s="22"/>
      <c r="QEL288" s="131"/>
      <c r="QEN288" s="27"/>
      <c r="QEO288" s="19"/>
      <c r="QEQ288" s="75"/>
      <c r="QES288" s="22"/>
      <c r="QET288" s="131"/>
      <c r="QEV288" s="27"/>
      <c r="QEW288" s="19"/>
      <c r="QEY288" s="75"/>
      <c r="QFA288" s="22"/>
      <c r="QFB288" s="131"/>
      <c r="QFD288" s="27"/>
      <c r="QFE288" s="19"/>
      <c r="QFG288" s="75"/>
      <c r="QFI288" s="22"/>
      <c r="QFJ288" s="131"/>
      <c r="QFL288" s="27"/>
      <c r="QFM288" s="19"/>
      <c r="QFO288" s="75"/>
      <c r="QFQ288" s="22"/>
      <c r="QFR288" s="131"/>
      <c r="QFT288" s="27"/>
      <c r="QFU288" s="19"/>
      <c r="QFW288" s="75"/>
      <c r="QFY288" s="22"/>
      <c r="QFZ288" s="131"/>
      <c r="QGB288" s="27"/>
      <c r="QGC288" s="19"/>
      <c r="QGE288" s="75"/>
      <c r="QGG288" s="22"/>
      <c r="QGH288" s="131"/>
      <c r="QGJ288" s="27"/>
      <c r="QGK288" s="19"/>
      <c r="QGM288" s="75"/>
      <c r="QGO288" s="22"/>
      <c r="QGP288" s="131"/>
      <c r="QGR288" s="27"/>
      <c r="QGS288" s="19"/>
      <c r="QGU288" s="75"/>
      <c r="QGW288" s="22"/>
      <c r="QGX288" s="131"/>
      <c r="QGZ288" s="27"/>
      <c r="QHA288" s="19"/>
      <c r="QHC288" s="75"/>
      <c r="QHE288" s="22"/>
      <c r="QHF288" s="131"/>
      <c r="QHH288" s="27"/>
      <c r="QHI288" s="19"/>
      <c r="QHK288" s="75"/>
      <c r="QHM288" s="22"/>
      <c r="QHN288" s="131"/>
      <c r="QHP288" s="27"/>
      <c r="QHQ288" s="19"/>
      <c r="QHS288" s="75"/>
      <c r="QHU288" s="22"/>
      <c r="QHV288" s="131"/>
      <c r="QHX288" s="27"/>
      <c r="QHY288" s="19"/>
      <c r="QIA288" s="75"/>
      <c r="QIC288" s="22"/>
      <c r="QID288" s="131"/>
      <c r="QIF288" s="27"/>
      <c r="QIG288" s="19"/>
      <c r="QII288" s="75"/>
      <c r="QIK288" s="22"/>
      <c r="QIL288" s="131"/>
      <c r="QIN288" s="27"/>
      <c r="QIO288" s="19"/>
      <c r="QIQ288" s="75"/>
      <c r="QIS288" s="22"/>
      <c r="QIT288" s="131"/>
      <c r="QIV288" s="27"/>
      <c r="QIW288" s="19"/>
      <c r="QIY288" s="75"/>
      <c r="QJA288" s="22"/>
      <c r="QJB288" s="131"/>
      <c r="QJD288" s="27"/>
      <c r="QJE288" s="19"/>
      <c r="QJG288" s="75"/>
      <c r="QJI288" s="22"/>
      <c r="QJJ288" s="131"/>
      <c r="QJL288" s="27"/>
      <c r="QJM288" s="19"/>
      <c r="QJO288" s="75"/>
      <c r="QJQ288" s="22"/>
      <c r="QJR288" s="131"/>
      <c r="QJT288" s="27"/>
      <c r="QJU288" s="19"/>
      <c r="QJW288" s="75"/>
      <c r="QJY288" s="22"/>
      <c r="QJZ288" s="131"/>
      <c r="QKB288" s="27"/>
      <c r="QKC288" s="19"/>
      <c r="QKE288" s="75"/>
      <c r="QKG288" s="22"/>
      <c r="QKH288" s="131"/>
      <c r="QKJ288" s="27"/>
      <c r="QKK288" s="19"/>
      <c r="QKM288" s="75"/>
      <c r="QKO288" s="22"/>
      <c r="QKP288" s="131"/>
      <c r="QKR288" s="27"/>
      <c r="QKS288" s="19"/>
      <c r="QKU288" s="75"/>
      <c r="QKW288" s="22"/>
      <c r="QKX288" s="131"/>
      <c r="QKZ288" s="27"/>
      <c r="QLA288" s="19"/>
      <c r="QLC288" s="75"/>
      <c r="QLE288" s="22"/>
      <c r="QLF288" s="131"/>
      <c r="QLH288" s="27"/>
      <c r="QLI288" s="19"/>
      <c r="QLK288" s="75"/>
      <c r="QLM288" s="22"/>
      <c r="QLN288" s="131"/>
      <c r="QLP288" s="27"/>
      <c r="QLQ288" s="19"/>
      <c r="QLS288" s="75"/>
      <c r="QLU288" s="22"/>
      <c r="QLV288" s="131"/>
      <c r="QLX288" s="27"/>
      <c r="QLY288" s="19"/>
      <c r="QMA288" s="75"/>
      <c r="QMC288" s="22"/>
      <c r="QMD288" s="131"/>
      <c r="QMF288" s="27"/>
      <c r="QMG288" s="19"/>
      <c r="QMI288" s="75"/>
      <c r="QMK288" s="22"/>
      <c r="QML288" s="131"/>
      <c r="QMN288" s="27"/>
      <c r="QMO288" s="19"/>
      <c r="QMQ288" s="75"/>
      <c r="QMS288" s="22"/>
      <c r="QMT288" s="131"/>
      <c r="QMV288" s="27"/>
      <c r="QMW288" s="19"/>
      <c r="QMY288" s="75"/>
      <c r="QNA288" s="22"/>
      <c r="QNB288" s="131"/>
      <c r="QND288" s="27"/>
      <c r="QNE288" s="19"/>
      <c r="QNG288" s="75"/>
      <c r="QNI288" s="22"/>
      <c r="QNJ288" s="131"/>
      <c r="QNL288" s="27"/>
      <c r="QNM288" s="19"/>
      <c r="QNO288" s="75"/>
      <c r="QNQ288" s="22"/>
      <c r="QNR288" s="131"/>
      <c r="QNT288" s="27"/>
      <c r="QNU288" s="19"/>
      <c r="QNW288" s="75"/>
      <c r="QNY288" s="22"/>
      <c r="QNZ288" s="131"/>
      <c r="QOB288" s="27"/>
      <c r="QOC288" s="19"/>
      <c r="QOE288" s="75"/>
      <c r="QOG288" s="22"/>
      <c r="QOH288" s="131"/>
      <c r="QOJ288" s="27"/>
      <c r="QOK288" s="19"/>
      <c r="QOM288" s="75"/>
      <c r="QOO288" s="22"/>
      <c r="QOP288" s="131"/>
      <c r="QOR288" s="27"/>
      <c r="QOS288" s="19"/>
      <c r="QOU288" s="75"/>
      <c r="QOW288" s="22"/>
      <c r="QOX288" s="131"/>
      <c r="QOZ288" s="27"/>
      <c r="QPA288" s="19"/>
      <c r="QPC288" s="75"/>
      <c r="QPE288" s="22"/>
      <c r="QPF288" s="131"/>
      <c r="QPH288" s="27"/>
      <c r="QPI288" s="19"/>
      <c r="QPK288" s="75"/>
      <c r="QPM288" s="22"/>
      <c r="QPN288" s="131"/>
      <c r="QPP288" s="27"/>
      <c r="QPQ288" s="19"/>
      <c r="QPS288" s="75"/>
      <c r="QPU288" s="22"/>
      <c r="QPV288" s="131"/>
      <c r="QPX288" s="27"/>
      <c r="QPY288" s="19"/>
      <c r="QQA288" s="75"/>
      <c r="QQC288" s="22"/>
      <c r="QQD288" s="131"/>
      <c r="QQF288" s="27"/>
      <c r="QQG288" s="19"/>
      <c r="QQI288" s="75"/>
      <c r="QQK288" s="22"/>
      <c r="QQL288" s="131"/>
      <c r="QQN288" s="27"/>
      <c r="QQO288" s="19"/>
      <c r="QQQ288" s="75"/>
      <c r="QQS288" s="22"/>
      <c r="QQT288" s="131"/>
      <c r="QQV288" s="27"/>
      <c r="QQW288" s="19"/>
      <c r="QQY288" s="75"/>
      <c r="QRA288" s="22"/>
      <c r="QRB288" s="131"/>
      <c r="QRD288" s="27"/>
      <c r="QRE288" s="19"/>
      <c r="QRG288" s="75"/>
      <c r="QRI288" s="22"/>
      <c r="QRJ288" s="131"/>
      <c r="QRL288" s="27"/>
      <c r="QRM288" s="19"/>
      <c r="QRO288" s="75"/>
      <c r="QRQ288" s="22"/>
      <c r="QRR288" s="131"/>
      <c r="QRT288" s="27"/>
      <c r="QRU288" s="19"/>
      <c r="QRW288" s="75"/>
      <c r="QRY288" s="22"/>
      <c r="QRZ288" s="131"/>
      <c r="QSB288" s="27"/>
      <c r="QSC288" s="19"/>
      <c r="QSE288" s="75"/>
      <c r="QSG288" s="22"/>
      <c r="QSH288" s="131"/>
      <c r="QSJ288" s="27"/>
      <c r="QSK288" s="19"/>
      <c r="QSM288" s="75"/>
      <c r="QSO288" s="22"/>
      <c r="QSP288" s="131"/>
      <c r="QSR288" s="27"/>
      <c r="QSS288" s="19"/>
      <c r="QSU288" s="75"/>
      <c r="QSW288" s="22"/>
      <c r="QSX288" s="131"/>
      <c r="QSZ288" s="27"/>
      <c r="QTA288" s="19"/>
      <c r="QTC288" s="75"/>
      <c r="QTE288" s="22"/>
      <c r="QTF288" s="131"/>
      <c r="QTH288" s="27"/>
      <c r="QTI288" s="19"/>
      <c r="QTK288" s="75"/>
      <c r="QTM288" s="22"/>
      <c r="QTN288" s="131"/>
      <c r="QTP288" s="27"/>
      <c r="QTQ288" s="19"/>
      <c r="QTS288" s="75"/>
      <c r="QTU288" s="22"/>
      <c r="QTV288" s="131"/>
      <c r="QTX288" s="27"/>
      <c r="QTY288" s="19"/>
      <c r="QUA288" s="75"/>
      <c r="QUC288" s="22"/>
      <c r="QUD288" s="131"/>
      <c r="QUF288" s="27"/>
      <c r="QUG288" s="19"/>
      <c r="QUI288" s="75"/>
      <c r="QUK288" s="22"/>
      <c r="QUL288" s="131"/>
      <c r="QUN288" s="27"/>
      <c r="QUO288" s="19"/>
      <c r="QUQ288" s="75"/>
      <c r="QUS288" s="22"/>
      <c r="QUT288" s="131"/>
      <c r="QUV288" s="27"/>
      <c r="QUW288" s="19"/>
      <c r="QUY288" s="75"/>
      <c r="QVA288" s="22"/>
      <c r="QVB288" s="131"/>
      <c r="QVD288" s="27"/>
      <c r="QVE288" s="19"/>
      <c r="QVG288" s="75"/>
      <c r="QVI288" s="22"/>
      <c r="QVJ288" s="131"/>
      <c r="QVL288" s="27"/>
      <c r="QVM288" s="19"/>
      <c r="QVO288" s="75"/>
      <c r="QVQ288" s="22"/>
      <c r="QVR288" s="131"/>
      <c r="QVT288" s="27"/>
      <c r="QVU288" s="19"/>
      <c r="QVW288" s="75"/>
      <c r="QVY288" s="22"/>
      <c r="QVZ288" s="131"/>
      <c r="QWB288" s="27"/>
      <c r="QWC288" s="19"/>
      <c r="QWE288" s="75"/>
      <c r="QWG288" s="22"/>
      <c r="QWH288" s="131"/>
      <c r="QWJ288" s="27"/>
      <c r="QWK288" s="19"/>
      <c r="QWM288" s="75"/>
      <c r="QWO288" s="22"/>
      <c r="QWP288" s="131"/>
      <c r="QWR288" s="27"/>
      <c r="QWS288" s="19"/>
      <c r="QWU288" s="75"/>
      <c r="QWW288" s="22"/>
      <c r="QWX288" s="131"/>
      <c r="QWZ288" s="27"/>
      <c r="QXA288" s="19"/>
      <c r="QXC288" s="75"/>
      <c r="QXE288" s="22"/>
      <c r="QXF288" s="131"/>
      <c r="QXH288" s="27"/>
      <c r="QXI288" s="19"/>
      <c r="QXK288" s="75"/>
      <c r="QXM288" s="22"/>
      <c r="QXN288" s="131"/>
      <c r="QXP288" s="27"/>
      <c r="QXQ288" s="19"/>
      <c r="QXS288" s="75"/>
      <c r="QXU288" s="22"/>
      <c r="QXV288" s="131"/>
      <c r="QXX288" s="27"/>
      <c r="QXY288" s="19"/>
      <c r="QYA288" s="75"/>
      <c r="QYC288" s="22"/>
      <c r="QYD288" s="131"/>
      <c r="QYF288" s="27"/>
      <c r="QYG288" s="19"/>
      <c r="QYI288" s="75"/>
      <c r="QYK288" s="22"/>
      <c r="QYL288" s="131"/>
      <c r="QYN288" s="27"/>
      <c r="QYO288" s="19"/>
      <c r="QYQ288" s="75"/>
      <c r="QYS288" s="22"/>
      <c r="QYT288" s="131"/>
      <c r="QYV288" s="27"/>
      <c r="QYW288" s="19"/>
      <c r="QYY288" s="75"/>
      <c r="QZA288" s="22"/>
      <c r="QZB288" s="131"/>
      <c r="QZD288" s="27"/>
      <c r="QZE288" s="19"/>
      <c r="QZG288" s="75"/>
      <c r="QZI288" s="22"/>
      <c r="QZJ288" s="131"/>
      <c r="QZL288" s="27"/>
      <c r="QZM288" s="19"/>
      <c r="QZO288" s="75"/>
      <c r="QZQ288" s="22"/>
      <c r="QZR288" s="131"/>
      <c r="QZT288" s="27"/>
      <c r="QZU288" s="19"/>
      <c r="QZW288" s="75"/>
      <c r="QZY288" s="22"/>
      <c r="QZZ288" s="131"/>
      <c r="RAB288" s="27"/>
      <c r="RAC288" s="19"/>
      <c r="RAE288" s="75"/>
      <c r="RAG288" s="22"/>
      <c r="RAH288" s="131"/>
      <c r="RAJ288" s="27"/>
      <c r="RAK288" s="19"/>
      <c r="RAM288" s="75"/>
      <c r="RAO288" s="22"/>
      <c r="RAP288" s="131"/>
      <c r="RAR288" s="27"/>
      <c r="RAS288" s="19"/>
      <c r="RAU288" s="75"/>
      <c r="RAW288" s="22"/>
      <c r="RAX288" s="131"/>
      <c r="RAZ288" s="27"/>
      <c r="RBA288" s="19"/>
      <c r="RBC288" s="75"/>
      <c r="RBE288" s="22"/>
      <c r="RBF288" s="131"/>
      <c r="RBH288" s="27"/>
      <c r="RBI288" s="19"/>
      <c r="RBK288" s="75"/>
      <c r="RBM288" s="22"/>
      <c r="RBN288" s="131"/>
      <c r="RBP288" s="27"/>
      <c r="RBQ288" s="19"/>
      <c r="RBS288" s="75"/>
      <c r="RBU288" s="22"/>
      <c r="RBV288" s="131"/>
      <c r="RBX288" s="27"/>
      <c r="RBY288" s="19"/>
      <c r="RCA288" s="75"/>
      <c r="RCC288" s="22"/>
      <c r="RCD288" s="131"/>
      <c r="RCF288" s="27"/>
      <c r="RCG288" s="19"/>
      <c r="RCI288" s="75"/>
      <c r="RCK288" s="22"/>
      <c r="RCL288" s="131"/>
      <c r="RCN288" s="27"/>
      <c r="RCO288" s="19"/>
      <c r="RCQ288" s="75"/>
      <c r="RCS288" s="22"/>
      <c r="RCT288" s="131"/>
      <c r="RCV288" s="27"/>
      <c r="RCW288" s="19"/>
      <c r="RCY288" s="75"/>
      <c r="RDA288" s="22"/>
      <c r="RDB288" s="131"/>
      <c r="RDD288" s="27"/>
      <c r="RDE288" s="19"/>
      <c r="RDG288" s="75"/>
      <c r="RDI288" s="22"/>
      <c r="RDJ288" s="131"/>
      <c r="RDL288" s="27"/>
      <c r="RDM288" s="19"/>
      <c r="RDO288" s="75"/>
      <c r="RDQ288" s="22"/>
      <c r="RDR288" s="131"/>
      <c r="RDT288" s="27"/>
      <c r="RDU288" s="19"/>
      <c r="RDW288" s="75"/>
      <c r="RDY288" s="22"/>
      <c r="RDZ288" s="131"/>
      <c r="REB288" s="27"/>
      <c r="REC288" s="19"/>
      <c r="REE288" s="75"/>
      <c r="REG288" s="22"/>
      <c r="REH288" s="131"/>
      <c r="REJ288" s="27"/>
      <c r="REK288" s="19"/>
      <c r="REM288" s="75"/>
      <c r="REO288" s="22"/>
      <c r="REP288" s="131"/>
      <c r="RER288" s="27"/>
      <c r="RES288" s="19"/>
      <c r="REU288" s="75"/>
      <c r="REW288" s="22"/>
      <c r="REX288" s="131"/>
      <c r="REZ288" s="27"/>
      <c r="RFA288" s="19"/>
      <c r="RFC288" s="75"/>
      <c r="RFE288" s="22"/>
      <c r="RFF288" s="131"/>
      <c r="RFH288" s="27"/>
      <c r="RFI288" s="19"/>
      <c r="RFK288" s="75"/>
      <c r="RFM288" s="22"/>
      <c r="RFN288" s="131"/>
      <c r="RFP288" s="27"/>
      <c r="RFQ288" s="19"/>
      <c r="RFS288" s="75"/>
      <c r="RFU288" s="22"/>
      <c r="RFV288" s="131"/>
      <c r="RFX288" s="27"/>
      <c r="RFY288" s="19"/>
      <c r="RGA288" s="75"/>
      <c r="RGC288" s="22"/>
      <c r="RGD288" s="131"/>
      <c r="RGF288" s="27"/>
      <c r="RGG288" s="19"/>
      <c r="RGI288" s="75"/>
      <c r="RGK288" s="22"/>
      <c r="RGL288" s="131"/>
      <c r="RGN288" s="27"/>
      <c r="RGO288" s="19"/>
      <c r="RGQ288" s="75"/>
      <c r="RGS288" s="22"/>
      <c r="RGT288" s="131"/>
      <c r="RGV288" s="27"/>
      <c r="RGW288" s="19"/>
      <c r="RGY288" s="75"/>
      <c r="RHA288" s="22"/>
      <c r="RHB288" s="131"/>
      <c r="RHD288" s="27"/>
      <c r="RHE288" s="19"/>
      <c r="RHG288" s="75"/>
      <c r="RHI288" s="22"/>
      <c r="RHJ288" s="131"/>
      <c r="RHL288" s="27"/>
      <c r="RHM288" s="19"/>
      <c r="RHO288" s="75"/>
      <c r="RHQ288" s="22"/>
      <c r="RHR288" s="131"/>
      <c r="RHT288" s="27"/>
      <c r="RHU288" s="19"/>
      <c r="RHW288" s="75"/>
      <c r="RHY288" s="22"/>
      <c r="RHZ288" s="131"/>
      <c r="RIB288" s="27"/>
      <c r="RIC288" s="19"/>
      <c r="RIE288" s="75"/>
      <c r="RIG288" s="22"/>
      <c r="RIH288" s="131"/>
      <c r="RIJ288" s="27"/>
      <c r="RIK288" s="19"/>
      <c r="RIM288" s="75"/>
      <c r="RIO288" s="22"/>
      <c r="RIP288" s="131"/>
      <c r="RIR288" s="27"/>
      <c r="RIS288" s="19"/>
      <c r="RIU288" s="75"/>
      <c r="RIW288" s="22"/>
      <c r="RIX288" s="131"/>
      <c r="RIZ288" s="27"/>
      <c r="RJA288" s="19"/>
      <c r="RJC288" s="75"/>
      <c r="RJE288" s="22"/>
      <c r="RJF288" s="131"/>
      <c r="RJH288" s="27"/>
      <c r="RJI288" s="19"/>
      <c r="RJK288" s="75"/>
      <c r="RJM288" s="22"/>
      <c r="RJN288" s="131"/>
      <c r="RJP288" s="27"/>
      <c r="RJQ288" s="19"/>
      <c r="RJS288" s="75"/>
      <c r="RJU288" s="22"/>
      <c r="RJV288" s="131"/>
      <c r="RJX288" s="27"/>
      <c r="RJY288" s="19"/>
      <c r="RKA288" s="75"/>
      <c r="RKC288" s="22"/>
      <c r="RKD288" s="131"/>
      <c r="RKF288" s="27"/>
      <c r="RKG288" s="19"/>
      <c r="RKI288" s="75"/>
      <c r="RKK288" s="22"/>
      <c r="RKL288" s="131"/>
      <c r="RKN288" s="27"/>
      <c r="RKO288" s="19"/>
      <c r="RKQ288" s="75"/>
      <c r="RKS288" s="22"/>
      <c r="RKT288" s="131"/>
      <c r="RKV288" s="27"/>
      <c r="RKW288" s="19"/>
      <c r="RKY288" s="75"/>
      <c r="RLA288" s="22"/>
      <c r="RLB288" s="131"/>
      <c r="RLD288" s="27"/>
      <c r="RLE288" s="19"/>
      <c r="RLG288" s="75"/>
      <c r="RLI288" s="22"/>
      <c r="RLJ288" s="131"/>
      <c r="RLL288" s="27"/>
      <c r="RLM288" s="19"/>
      <c r="RLO288" s="75"/>
      <c r="RLQ288" s="22"/>
      <c r="RLR288" s="131"/>
      <c r="RLT288" s="27"/>
      <c r="RLU288" s="19"/>
      <c r="RLW288" s="75"/>
      <c r="RLY288" s="22"/>
      <c r="RLZ288" s="131"/>
      <c r="RMB288" s="27"/>
      <c r="RMC288" s="19"/>
      <c r="RME288" s="75"/>
      <c r="RMG288" s="22"/>
      <c r="RMH288" s="131"/>
      <c r="RMJ288" s="27"/>
      <c r="RMK288" s="19"/>
      <c r="RMM288" s="75"/>
      <c r="RMO288" s="22"/>
      <c r="RMP288" s="131"/>
      <c r="RMR288" s="27"/>
      <c r="RMS288" s="19"/>
      <c r="RMU288" s="75"/>
      <c r="RMW288" s="22"/>
      <c r="RMX288" s="131"/>
      <c r="RMZ288" s="27"/>
      <c r="RNA288" s="19"/>
      <c r="RNC288" s="75"/>
      <c r="RNE288" s="22"/>
      <c r="RNF288" s="131"/>
      <c r="RNH288" s="27"/>
      <c r="RNI288" s="19"/>
      <c r="RNK288" s="75"/>
      <c r="RNM288" s="22"/>
      <c r="RNN288" s="131"/>
      <c r="RNP288" s="27"/>
      <c r="RNQ288" s="19"/>
      <c r="RNS288" s="75"/>
      <c r="RNU288" s="22"/>
      <c r="RNV288" s="131"/>
      <c r="RNX288" s="27"/>
      <c r="RNY288" s="19"/>
      <c r="ROA288" s="75"/>
      <c r="ROC288" s="22"/>
      <c r="ROD288" s="131"/>
      <c r="ROF288" s="27"/>
      <c r="ROG288" s="19"/>
      <c r="ROI288" s="75"/>
      <c r="ROK288" s="22"/>
      <c r="ROL288" s="131"/>
      <c r="RON288" s="27"/>
      <c r="ROO288" s="19"/>
      <c r="ROQ288" s="75"/>
      <c r="ROS288" s="22"/>
      <c r="ROT288" s="131"/>
      <c r="ROV288" s="27"/>
      <c r="ROW288" s="19"/>
      <c r="ROY288" s="75"/>
      <c r="RPA288" s="22"/>
      <c r="RPB288" s="131"/>
      <c r="RPD288" s="27"/>
      <c r="RPE288" s="19"/>
      <c r="RPG288" s="75"/>
      <c r="RPI288" s="22"/>
      <c r="RPJ288" s="131"/>
      <c r="RPL288" s="27"/>
      <c r="RPM288" s="19"/>
      <c r="RPO288" s="75"/>
      <c r="RPQ288" s="22"/>
      <c r="RPR288" s="131"/>
      <c r="RPT288" s="27"/>
      <c r="RPU288" s="19"/>
      <c r="RPW288" s="75"/>
      <c r="RPY288" s="22"/>
      <c r="RPZ288" s="131"/>
      <c r="RQB288" s="27"/>
      <c r="RQC288" s="19"/>
      <c r="RQE288" s="75"/>
      <c r="RQG288" s="22"/>
      <c r="RQH288" s="131"/>
      <c r="RQJ288" s="27"/>
      <c r="RQK288" s="19"/>
      <c r="RQM288" s="75"/>
      <c r="RQO288" s="22"/>
      <c r="RQP288" s="131"/>
      <c r="RQR288" s="27"/>
      <c r="RQS288" s="19"/>
      <c r="RQU288" s="75"/>
      <c r="RQW288" s="22"/>
      <c r="RQX288" s="131"/>
      <c r="RQZ288" s="27"/>
      <c r="RRA288" s="19"/>
      <c r="RRC288" s="75"/>
      <c r="RRE288" s="22"/>
      <c r="RRF288" s="131"/>
      <c r="RRH288" s="27"/>
      <c r="RRI288" s="19"/>
      <c r="RRK288" s="75"/>
      <c r="RRM288" s="22"/>
      <c r="RRN288" s="131"/>
      <c r="RRP288" s="27"/>
      <c r="RRQ288" s="19"/>
      <c r="RRS288" s="75"/>
      <c r="RRU288" s="22"/>
      <c r="RRV288" s="131"/>
      <c r="RRX288" s="27"/>
      <c r="RRY288" s="19"/>
      <c r="RSA288" s="75"/>
      <c r="RSC288" s="22"/>
      <c r="RSD288" s="131"/>
      <c r="RSF288" s="27"/>
      <c r="RSG288" s="19"/>
      <c r="RSI288" s="75"/>
      <c r="RSK288" s="22"/>
      <c r="RSL288" s="131"/>
      <c r="RSN288" s="27"/>
      <c r="RSO288" s="19"/>
      <c r="RSQ288" s="75"/>
      <c r="RSS288" s="22"/>
      <c r="RST288" s="131"/>
      <c r="RSV288" s="27"/>
      <c r="RSW288" s="19"/>
      <c r="RSY288" s="75"/>
      <c r="RTA288" s="22"/>
      <c r="RTB288" s="131"/>
      <c r="RTD288" s="27"/>
      <c r="RTE288" s="19"/>
      <c r="RTG288" s="75"/>
      <c r="RTI288" s="22"/>
      <c r="RTJ288" s="131"/>
      <c r="RTL288" s="27"/>
      <c r="RTM288" s="19"/>
      <c r="RTO288" s="75"/>
      <c r="RTQ288" s="22"/>
      <c r="RTR288" s="131"/>
      <c r="RTT288" s="27"/>
      <c r="RTU288" s="19"/>
      <c r="RTW288" s="75"/>
      <c r="RTY288" s="22"/>
      <c r="RTZ288" s="131"/>
      <c r="RUB288" s="27"/>
      <c r="RUC288" s="19"/>
      <c r="RUE288" s="75"/>
      <c r="RUG288" s="22"/>
      <c r="RUH288" s="131"/>
      <c r="RUJ288" s="27"/>
      <c r="RUK288" s="19"/>
      <c r="RUM288" s="75"/>
      <c r="RUO288" s="22"/>
      <c r="RUP288" s="131"/>
      <c r="RUR288" s="27"/>
      <c r="RUS288" s="19"/>
      <c r="RUU288" s="75"/>
      <c r="RUW288" s="22"/>
      <c r="RUX288" s="131"/>
      <c r="RUZ288" s="27"/>
      <c r="RVA288" s="19"/>
      <c r="RVC288" s="75"/>
      <c r="RVE288" s="22"/>
      <c r="RVF288" s="131"/>
      <c r="RVH288" s="27"/>
      <c r="RVI288" s="19"/>
      <c r="RVK288" s="75"/>
      <c r="RVM288" s="22"/>
      <c r="RVN288" s="131"/>
      <c r="RVP288" s="27"/>
      <c r="RVQ288" s="19"/>
      <c r="RVS288" s="75"/>
      <c r="RVU288" s="22"/>
      <c r="RVV288" s="131"/>
      <c r="RVX288" s="27"/>
      <c r="RVY288" s="19"/>
      <c r="RWA288" s="75"/>
      <c r="RWC288" s="22"/>
      <c r="RWD288" s="131"/>
      <c r="RWF288" s="27"/>
      <c r="RWG288" s="19"/>
      <c r="RWI288" s="75"/>
      <c r="RWK288" s="22"/>
      <c r="RWL288" s="131"/>
      <c r="RWN288" s="27"/>
      <c r="RWO288" s="19"/>
      <c r="RWQ288" s="75"/>
      <c r="RWS288" s="22"/>
      <c r="RWT288" s="131"/>
      <c r="RWV288" s="27"/>
      <c r="RWW288" s="19"/>
      <c r="RWY288" s="75"/>
      <c r="RXA288" s="22"/>
      <c r="RXB288" s="131"/>
      <c r="RXD288" s="27"/>
      <c r="RXE288" s="19"/>
      <c r="RXG288" s="75"/>
      <c r="RXI288" s="22"/>
      <c r="RXJ288" s="131"/>
      <c r="RXL288" s="27"/>
      <c r="RXM288" s="19"/>
      <c r="RXO288" s="75"/>
      <c r="RXQ288" s="22"/>
      <c r="RXR288" s="131"/>
      <c r="RXT288" s="27"/>
      <c r="RXU288" s="19"/>
      <c r="RXW288" s="75"/>
      <c r="RXY288" s="22"/>
      <c r="RXZ288" s="131"/>
      <c r="RYB288" s="27"/>
      <c r="RYC288" s="19"/>
      <c r="RYE288" s="75"/>
      <c r="RYG288" s="22"/>
      <c r="RYH288" s="131"/>
      <c r="RYJ288" s="27"/>
      <c r="RYK288" s="19"/>
      <c r="RYM288" s="75"/>
      <c r="RYO288" s="22"/>
      <c r="RYP288" s="131"/>
      <c r="RYR288" s="27"/>
      <c r="RYS288" s="19"/>
      <c r="RYU288" s="75"/>
      <c r="RYW288" s="22"/>
      <c r="RYX288" s="131"/>
      <c r="RYZ288" s="27"/>
      <c r="RZA288" s="19"/>
      <c r="RZC288" s="75"/>
      <c r="RZE288" s="22"/>
      <c r="RZF288" s="131"/>
      <c r="RZH288" s="27"/>
      <c r="RZI288" s="19"/>
      <c r="RZK288" s="75"/>
      <c r="RZM288" s="22"/>
      <c r="RZN288" s="131"/>
      <c r="RZP288" s="27"/>
      <c r="RZQ288" s="19"/>
      <c r="RZS288" s="75"/>
      <c r="RZU288" s="22"/>
      <c r="RZV288" s="131"/>
      <c r="RZX288" s="27"/>
      <c r="RZY288" s="19"/>
      <c r="SAA288" s="75"/>
      <c r="SAC288" s="22"/>
      <c r="SAD288" s="131"/>
      <c r="SAF288" s="27"/>
      <c r="SAG288" s="19"/>
      <c r="SAI288" s="75"/>
      <c r="SAK288" s="22"/>
      <c r="SAL288" s="131"/>
      <c r="SAN288" s="27"/>
      <c r="SAO288" s="19"/>
      <c r="SAQ288" s="75"/>
      <c r="SAS288" s="22"/>
      <c r="SAT288" s="131"/>
      <c r="SAV288" s="27"/>
      <c r="SAW288" s="19"/>
      <c r="SAY288" s="75"/>
      <c r="SBA288" s="22"/>
      <c r="SBB288" s="131"/>
      <c r="SBD288" s="27"/>
      <c r="SBE288" s="19"/>
      <c r="SBG288" s="75"/>
      <c r="SBI288" s="22"/>
      <c r="SBJ288" s="131"/>
      <c r="SBL288" s="27"/>
      <c r="SBM288" s="19"/>
      <c r="SBO288" s="75"/>
      <c r="SBQ288" s="22"/>
      <c r="SBR288" s="131"/>
      <c r="SBT288" s="27"/>
      <c r="SBU288" s="19"/>
      <c r="SBW288" s="75"/>
      <c r="SBY288" s="22"/>
      <c r="SBZ288" s="131"/>
      <c r="SCB288" s="27"/>
      <c r="SCC288" s="19"/>
      <c r="SCE288" s="75"/>
      <c r="SCG288" s="22"/>
      <c r="SCH288" s="131"/>
      <c r="SCJ288" s="27"/>
      <c r="SCK288" s="19"/>
      <c r="SCM288" s="75"/>
      <c r="SCO288" s="22"/>
      <c r="SCP288" s="131"/>
      <c r="SCR288" s="27"/>
      <c r="SCS288" s="19"/>
      <c r="SCU288" s="75"/>
      <c r="SCW288" s="22"/>
      <c r="SCX288" s="131"/>
      <c r="SCZ288" s="27"/>
      <c r="SDA288" s="19"/>
      <c r="SDC288" s="75"/>
      <c r="SDE288" s="22"/>
      <c r="SDF288" s="131"/>
      <c r="SDH288" s="27"/>
      <c r="SDI288" s="19"/>
      <c r="SDK288" s="75"/>
      <c r="SDM288" s="22"/>
      <c r="SDN288" s="131"/>
      <c r="SDP288" s="27"/>
      <c r="SDQ288" s="19"/>
      <c r="SDS288" s="75"/>
      <c r="SDU288" s="22"/>
      <c r="SDV288" s="131"/>
      <c r="SDX288" s="27"/>
      <c r="SDY288" s="19"/>
      <c r="SEA288" s="75"/>
      <c r="SEC288" s="22"/>
      <c r="SED288" s="131"/>
      <c r="SEF288" s="27"/>
      <c r="SEG288" s="19"/>
      <c r="SEI288" s="75"/>
      <c r="SEK288" s="22"/>
      <c r="SEL288" s="131"/>
      <c r="SEN288" s="27"/>
      <c r="SEO288" s="19"/>
      <c r="SEQ288" s="75"/>
      <c r="SES288" s="22"/>
      <c r="SET288" s="131"/>
      <c r="SEV288" s="27"/>
      <c r="SEW288" s="19"/>
      <c r="SEY288" s="75"/>
      <c r="SFA288" s="22"/>
      <c r="SFB288" s="131"/>
      <c r="SFD288" s="27"/>
      <c r="SFE288" s="19"/>
      <c r="SFG288" s="75"/>
      <c r="SFI288" s="22"/>
      <c r="SFJ288" s="131"/>
      <c r="SFL288" s="27"/>
      <c r="SFM288" s="19"/>
      <c r="SFO288" s="75"/>
      <c r="SFQ288" s="22"/>
      <c r="SFR288" s="131"/>
      <c r="SFT288" s="27"/>
      <c r="SFU288" s="19"/>
      <c r="SFW288" s="75"/>
      <c r="SFY288" s="22"/>
      <c r="SFZ288" s="131"/>
      <c r="SGB288" s="27"/>
      <c r="SGC288" s="19"/>
      <c r="SGE288" s="75"/>
      <c r="SGG288" s="22"/>
      <c r="SGH288" s="131"/>
      <c r="SGJ288" s="27"/>
      <c r="SGK288" s="19"/>
      <c r="SGM288" s="75"/>
      <c r="SGO288" s="22"/>
      <c r="SGP288" s="131"/>
      <c r="SGR288" s="27"/>
      <c r="SGS288" s="19"/>
      <c r="SGU288" s="75"/>
      <c r="SGW288" s="22"/>
      <c r="SGX288" s="131"/>
      <c r="SGZ288" s="27"/>
      <c r="SHA288" s="19"/>
      <c r="SHC288" s="75"/>
      <c r="SHE288" s="22"/>
      <c r="SHF288" s="131"/>
      <c r="SHH288" s="27"/>
      <c r="SHI288" s="19"/>
      <c r="SHK288" s="75"/>
      <c r="SHM288" s="22"/>
      <c r="SHN288" s="131"/>
      <c r="SHP288" s="27"/>
      <c r="SHQ288" s="19"/>
      <c r="SHS288" s="75"/>
      <c r="SHU288" s="22"/>
      <c r="SHV288" s="131"/>
      <c r="SHX288" s="27"/>
      <c r="SHY288" s="19"/>
      <c r="SIA288" s="75"/>
      <c r="SIC288" s="22"/>
      <c r="SID288" s="131"/>
      <c r="SIF288" s="27"/>
      <c r="SIG288" s="19"/>
      <c r="SII288" s="75"/>
      <c r="SIK288" s="22"/>
      <c r="SIL288" s="131"/>
      <c r="SIN288" s="27"/>
      <c r="SIO288" s="19"/>
      <c r="SIQ288" s="75"/>
      <c r="SIS288" s="22"/>
      <c r="SIT288" s="131"/>
      <c r="SIV288" s="27"/>
      <c r="SIW288" s="19"/>
      <c r="SIY288" s="75"/>
      <c r="SJA288" s="22"/>
      <c r="SJB288" s="131"/>
      <c r="SJD288" s="27"/>
      <c r="SJE288" s="19"/>
      <c r="SJG288" s="75"/>
      <c r="SJI288" s="22"/>
      <c r="SJJ288" s="131"/>
      <c r="SJL288" s="27"/>
      <c r="SJM288" s="19"/>
      <c r="SJO288" s="75"/>
      <c r="SJQ288" s="22"/>
      <c r="SJR288" s="131"/>
      <c r="SJT288" s="27"/>
      <c r="SJU288" s="19"/>
      <c r="SJW288" s="75"/>
      <c r="SJY288" s="22"/>
      <c r="SJZ288" s="131"/>
      <c r="SKB288" s="27"/>
      <c r="SKC288" s="19"/>
      <c r="SKE288" s="75"/>
      <c r="SKG288" s="22"/>
      <c r="SKH288" s="131"/>
      <c r="SKJ288" s="27"/>
      <c r="SKK288" s="19"/>
      <c r="SKM288" s="75"/>
      <c r="SKO288" s="22"/>
      <c r="SKP288" s="131"/>
      <c r="SKR288" s="27"/>
      <c r="SKS288" s="19"/>
      <c r="SKU288" s="75"/>
      <c r="SKW288" s="22"/>
      <c r="SKX288" s="131"/>
      <c r="SKZ288" s="27"/>
      <c r="SLA288" s="19"/>
      <c r="SLC288" s="75"/>
      <c r="SLE288" s="22"/>
      <c r="SLF288" s="131"/>
      <c r="SLH288" s="27"/>
      <c r="SLI288" s="19"/>
      <c r="SLK288" s="75"/>
      <c r="SLM288" s="22"/>
      <c r="SLN288" s="131"/>
      <c r="SLP288" s="27"/>
      <c r="SLQ288" s="19"/>
      <c r="SLS288" s="75"/>
      <c r="SLU288" s="22"/>
      <c r="SLV288" s="131"/>
      <c r="SLX288" s="27"/>
      <c r="SLY288" s="19"/>
      <c r="SMA288" s="75"/>
      <c r="SMC288" s="22"/>
      <c r="SMD288" s="131"/>
      <c r="SMF288" s="27"/>
      <c r="SMG288" s="19"/>
      <c r="SMI288" s="75"/>
      <c r="SMK288" s="22"/>
      <c r="SML288" s="131"/>
      <c r="SMN288" s="27"/>
      <c r="SMO288" s="19"/>
      <c r="SMQ288" s="75"/>
      <c r="SMS288" s="22"/>
      <c r="SMT288" s="131"/>
      <c r="SMV288" s="27"/>
      <c r="SMW288" s="19"/>
      <c r="SMY288" s="75"/>
      <c r="SNA288" s="22"/>
      <c r="SNB288" s="131"/>
      <c r="SND288" s="27"/>
      <c r="SNE288" s="19"/>
      <c r="SNG288" s="75"/>
      <c r="SNI288" s="22"/>
      <c r="SNJ288" s="131"/>
      <c r="SNL288" s="27"/>
      <c r="SNM288" s="19"/>
      <c r="SNO288" s="75"/>
      <c r="SNQ288" s="22"/>
      <c r="SNR288" s="131"/>
      <c r="SNT288" s="27"/>
      <c r="SNU288" s="19"/>
      <c r="SNW288" s="75"/>
      <c r="SNY288" s="22"/>
      <c r="SNZ288" s="131"/>
      <c r="SOB288" s="27"/>
      <c r="SOC288" s="19"/>
      <c r="SOE288" s="75"/>
      <c r="SOG288" s="22"/>
      <c r="SOH288" s="131"/>
      <c r="SOJ288" s="27"/>
      <c r="SOK288" s="19"/>
      <c r="SOM288" s="75"/>
      <c r="SOO288" s="22"/>
      <c r="SOP288" s="131"/>
      <c r="SOR288" s="27"/>
      <c r="SOS288" s="19"/>
      <c r="SOU288" s="75"/>
      <c r="SOW288" s="22"/>
      <c r="SOX288" s="131"/>
      <c r="SOZ288" s="27"/>
      <c r="SPA288" s="19"/>
      <c r="SPC288" s="75"/>
      <c r="SPE288" s="22"/>
      <c r="SPF288" s="131"/>
      <c r="SPH288" s="27"/>
      <c r="SPI288" s="19"/>
      <c r="SPK288" s="75"/>
      <c r="SPM288" s="22"/>
      <c r="SPN288" s="131"/>
      <c r="SPP288" s="27"/>
      <c r="SPQ288" s="19"/>
      <c r="SPS288" s="75"/>
      <c r="SPU288" s="22"/>
      <c r="SPV288" s="131"/>
      <c r="SPX288" s="27"/>
      <c r="SPY288" s="19"/>
      <c r="SQA288" s="75"/>
      <c r="SQC288" s="22"/>
      <c r="SQD288" s="131"/>
      <c r="SQF288" s="27"/>
      <c r="SQG288" s="19"/>
      <c r="SQI288" s="75"/>
      <c r="SQK288" s="22"/>
      <c r="SQL288" s="131"/>
      <c r="SQN288" s="27"/>
      <c r="SQO288" s="19"/>
      <c r="SQQ288" s="75"/>
      <c r="SQS288" s="22"/>
      <c r="SQT288" s="131"/>
      <c r="SQV288" s="27"/>
      <c r="SQW288" s="19"/>
      <c r="SQY288" s="75"/>
      <c r="SRA288" s="22"/>
      <c r="SRB288" s="131"/>
      <c r="SRD288" s="27"/>
      <c r="SRE288" s="19"/>
      <c r="SRG288" s="75"/>
      <c r="SRI288" s="22"/>
      <c r="SRJ288" s="131"/>
      <c r="SRL288" s="27"/>
      <c r="SRM288" s="19"/>
      <c r="SRO288" s="75"/>
      <c r="SRQ288" s="22"/>
      <c r="SRR288" s="131"/>
      <c r="SRT288" s="27"/>
      <c r="SRU288" s="19"/>
      <c r="SRW288" s="75"/>
      <c r="SRY288" s="22"/>
      <c r="SRZ288" s="131"/>
      <c r="SSB288" s="27"/>
      <c r="SSC288" s="19"/>
      <c r="SSE288" s="75"/>
      <c r="SSG288" s="22"/>
      <c r="SSH288" s="131"/>
      <c r="SSJ288" s="27"/>
      <c r="SSK288" s="19"/>
      <c r="SSM288" s="75"/>
      <c r="SSO288" s="22"/>
      <c r="SSP288" s="131"/>
      <c r="SSR288" s="27"/>
      <c r="SSS288" s="19"/>
      <c r="SSU288" s="75"/>
      <c r="SSW288" s="22"/>
      <c r="SSX288" s="131"/>
      <c r="SSZ288" s="27"/>
      <c r="STA288" s="19"/>
      <c r="STC288" s="75"/>
      <c r="STE288" s="22"/>
      <c r="STF288" s="131"/>
      <c r="STH288" s="27"/>
      <c r="STI288" s="19"/>
      <c r="STK288" s="75"/>
      <c r="STM288" s="22"/>
      <c r="STN288" s="131"/>
      <c r="STP288" s="27"/>
      <c r="STQ288" s="19"/>
      <c r="STS288" s="75"/>
      <c r="STU288" s="22"/>
      <c r="STV288" s="131"/>
      <c r="STX288" s="27"/>
      <c r="STY288" s="19"/>
      <c r="SUA288" s="75"/>
      <c r="SUC288" s="22"/>
      <c r="SUD288" s="131"/>
      <c r="SUF288" s="27"/>
      <c r="SUG288" s="19"/>
      <c r="SUI288" s="75"/>
      <c r="SUK288" s="22"/>
      <c r="SUL288" s="131"/>
      <c r="SUN288" s="27"/>
      <c r="SUO288" s="19"/>
      <c r="SUQ288" s="75"/>
      <c r="SUS288" s="22"/>
      <c r="SUT288" s="131"/>
      <c r="SUV288" s="27"/>
      <c r="SUW288" s="19"/>
      <c r="SUY288" s="75"/>
      <c r="SVA288" s="22"/>
      <c r="SVB288" s="131"/>
      <c r="SVD288" s="27"/>
      <c r="SVE288" s="19"/>
      <c r="SVG288" s="75"/>
      <c r="SVI288" s="22"/>
      <c r="SVJ288" s="131"/>
      <c r="SVL288" s="27"/>
      <c r="SVM288" s="19"/>
      <c r="SVO288" s="75"/>
      <c r="SVQ288" s="22"/>
      <c r="SVR288" s="131"/>
      <c r="SVT288" s="27"/>
      <c r="SVU288" s="19"/>
      <c r="SVW288" s="75"/>
      <c r="SVY288" s="22"/>
      <c r="SVZ288" s="131"/>
      <c r="SWB288" s="27"/>
      <c r="SWC288" s="19"/>
      <c r="SWE288" s="75"/>
      <c r="SWG288" s="22"/>
      <c r="SWH288" s="131"/>
      <c r="SWJ288" s="27"/>
      <c r="SWK288" s="19"/>
      <c r="SWM288" s="75"/>
      <c r="SWO288" s="22"/>
      <c r="SWP288" s="131"/>
      <c r="SWR288" s="27"/>
      <c r="SWS288" s="19"/>
      <c r="SWU288" s="75"/>
      <c r="SWW288" s="22"/>
      <c r="SWX288" s="131"/>
      <c r="SWZ288" s="27"/>
      <c r="SXA288" s="19"/>
      <c r="SXC288" s="75"/>
      <c r="SXE288" s="22"/>
      <c r="SXF288" s="131"/>
      <c r="SXH288" s="27"/>
      <c r="SXI288" s="19"/>
      <c r="SXK288" s="75"/>
      <c r="SXM288" s="22"/>
      <c r="SXN288" s="131"/>
      <c r="SXP288" s="27"/>
      <c r="SXQ288" s="19"/>
      <c r="SXS288" s="75"/>
      <c r="SXU288" s="22"/>
      <c r="SXV288" s="131"/>
      <c r="SXX288" s="27"/>
      <c r="SXY288" s="19"/>
      <c r="SYA288" s="75"/>
      <c r="SYC288" s="22"/>
      <c r="SYD288" s="131"/>
      <c r="SYF288" s="27"/>
      <c r="SYG288" s="19"/>
      <c r="SYI288" s="75"/>
      <c r="SYK288" s="22"/>
      <c r="SYL288" s="131"/>
      <c r="SYN288" s="27"/>
      <c r="SYO288" s="19"/>
      <c r="SYQ288" s="75"/>
      <c r="SYS288" s="22"/>
      <c r="SYT288" s="131"/>
      <c r="SYV288" s="27"/>
      <c r="SYW288" s="19"/>
      <c r="SYY288" s="75"/>
      <c r="SZA288" s="22"/>
      <c r="SZB288" s="131"/>
      <c r="SZD288" s="27"/>
      <c r="SZE288" s="19"/>
      <c r="SZG288" s="75"/>
      <c r="SZI288" s="22"/>
      <c r="SZJ288" s="131"/>
      <c r="SZL288" s="27"/>
      <c r="SZM288" s="19"/>
      <c r="SZO288" s="75"/>
      <c r="SZQ288" s="22"/>
      <c r="SZR288" s="131"/>
      <c r="SZT288" s="27"/>
      <c r="SZU288" s="19"/>
      <c r="SZW288" s="75"/>
      <c r="SZY288" s="22"/>
      <c r="SZZ288" s="131"/>
      <c r="TAB288" s="27"/>
      <c r="TAC288" s="19"/>
      <c r="TAE288" s="75"/>
      <c r="TAG288" s="22"/>
      <c r="TAH288" s="131"/>
      <c r="TAJ288" s="27"/>
      <c r="TAK288" s="19"/>
      <c r="TAM288" s="75"/>
      <c r="TAO288" s="22"/>
      <c r="TAP288" s="131"/>
      <c r="TAR288" s="27"/>
      <c r="TAS288" s="19"/>
      <c r="TAU288" s="75"/>
      <c r="TAW288" s="22"/>
      <c r="TAX288" s="131"/>
      <c r="TAZ288" s="27"/>
      <c r="TBA288" s="19"/>
      <c r="TBC288" s="75"/>
      <c r="TBE288" s="22"/>
      <c r="TBF288" s="131"/>
      <c r="TBH288" s="27"/>
      <c r="TBI288" s="19"/>
      <c r="TBK288" s="75"/>
      <c r="TBM288" s="22"/>
      <c r="TBN288" s="131"/>
      <c r="TBP288" s="27"/>
      <c r="TBQ288" s="19"/>
      <c r="TBS288" s="75"/>
      <c r="TBU288" s="22"/>
      <c r="TBV288" s="131"/>
      <c r="TBX288" s="27"/>
      <c r="TBY288" s="19"/>
      <c r="TCA288" s="75"/>
      <c r="TCC288" s="22"/>
      <c r="TCD288" s="131"/>
      <c r="TCF288" s="27"/>
      <c r="TCG288" s="19"/>
      <c r="TCI288" s="75"/>
      <c r="TCK288" s="22"/>
      <c r="TCL288" s="131"/>
      <c r="TCN288" s="27"/>
      <c r="TCO288" s="19"/>
      <c r="TCQ288" s="75"/>
      <c r="TCS288" s="22"/>
      <c r="TCT288" s="131"/>
      <c r="TCV288" s="27"/>
      <c r="TCW288" s="19"/>
      <c r="TCY288" s="75"/>
      <c r="TDA288" s="22"/>
      <c r="TDB288" s="131"/>
      <c r="TDD288" s="27"/>
      <c r="TDE288" s="19"/>
      <c r="TDG288" s="75"/>
      <c r="TDI288" s="22"/>
      <c r="TDJ288" s="131"/>
      <c r="TDL288" s="27"/>
      <c r="TDM288" s="19"/>
      <c r="TDO288" s="75"/>
      <c r="TDQ288" s="22"/>
      <c r="TDR288" s="131"/>
      <c r="TDT288" s="27"/>
      <c r="TDU288" s="19"/>
      <c r="TDW288" s="75"/>
      <c r="TDY288" s="22"/>
      <c r="TDZ288" s="131"/>
      <c r="TEB288" s="27"/>
      <c r="TEC288" s="19"/>
      <c r="TEE288" s="75"/>
      <c r="TEG288" s="22"/>
      <c r="TEH288" s="131"/>
      <c r="TEJ288" s="27"/>
      <c r="TEK288" s="19"/>
      <c r="TEM288" s="75"/>
      <c r="TEO288" s="22"/>
      <c r="TEP288" s="131"/>
      <c r="TER288" s="27"/>
      <c r="TES288" s="19"/>
      <c r="TEU288" s="75"/>
      <c r="TEW288" s="22"/>
      <c r="TEX288" s="131"/>
      <c r="TEZ288" s="27"/>
      <c r="TFA288" s="19"/>
      <c r="TFC288" s="75"/>
      <c r="TFE288" s="22"/>
      <c r="TFF288" s="131"/>
      <c r="TFH288" s="27"/>
      <c r="TFI288" s="19"/>
      <c r="TFK288" s="75"/>
      <c r="TFM288" s="22"/>
      <c r="TFN288" s="131"/>
      <c r="TFP288" s="27"/>
      <c r="TFQ288" s="19"/>
      <c r="TFS288" s="75"/>
      <c r="TFU288" s="22"/>
      <c r="TFV288" s="131"/>
      <c r="TFX288" s="27"/>
      <c r="TFY288" s="19"/>
      <c r="TGA288" s="75"/>
      <c r="TGC288" s="22"/>
      <c r="TGD288" s="131"/>
      <c r="TGF288" s="27"/>
      <c r="TGG288" s="19"/>
      <c r="TGI288" s="75"/>
      <c r="TGK288" s="22"/>
      <c r="TGL288" s="131"/>
      <c r="TGN288" s="27"/>
      <c r="TGO288" s="19"/>
      <c r="TGQ288" s="75"/>
      <c r="TGS288" s="22"/>
      <c r="TGT288" s="131"/>
      <c r="TGV288" s="27"/>
      <c r="TGW288" s="19"/>
      <c r="TGY288" s="75"/>
      <c r="THA288" s="22"/>
      <c r="THB288" s="131"/>
      <c r="THD288" s="27"/>
      <c r="THE288" s="19"/>
      <c r="THG288" s="75"/>
      <c r="THI288" s="22"/>
      <c r="THJ288" s="131"/>
      <c r="THL288" s="27"/>
      <c r="THM288" s="19"/>
      <c r="THO288" s="75"/>
      <c r="THQ288" s="22"/>
      <c r="THR288" s="131"/>
      <c r="THT288" s="27"/>
      <c r="THU288" s="19"/>
      <c r="THW288" s="75"/>
      <c r="THY288" s="22"/>
      <c r="THZ288" s="131"/>
      <c r="TIB288" s="27"/>
      <c r="TIC288" s="19"/>
      <c r="TIE288" s="75"/>
      <c r="TIG288" s="22"/>
      <c r="TIH288" s="131"/>
      <c r="TIJ288" s="27"/>
      <c r="TIK288" s="19"/>
      <c r="TIM288" s="75"/>
      <c r="TIO288" s="22"/>
      <c r="TIP288" s="131"/>
      <c r="TIR288" s="27"/>
      <c r="TIS288" s="19"/>
      <c r="TIU288" s="75"/>
      <c r="TIW288" s="22"/>
      <c r="TIX288" s="131"/>
      <c r="TIZ288" s="27"/>
      <c r="TJA288" s="19"/>
      <c r="TJC288" s="75"/>
      <c r="TJE288" s="22"/>
      <c r="TJF288" s="131"/>
      <c r="TJH288" s="27"/>
      <c r="TJI288" s="19"/>
      <c r="TJK288" s="75"/>
      <c r="TJM288" s="22"/>
      <c r="TJN288" s="131"/>
      <c r="TJP288" s="27"/>
      <c r="TJQ288" s="19"/>
      <c r="TJS288" s="75"/>
      <c r="TJU288" s="22"/>
      <c r="TJV288" s="131"/>
      <c r="TJX288" s="27"/>
      <c r="TJY288" s="19"/>
      <c r="TKA288" s="75"/>
      <c r="TKC288" s="22"/>
      <c r="TKD288" s="131"/>
      <c r="TKF288" s="27"/>
      <c r="TKG288" s="19"/>
      <c r="TKI288" s="75"/>
      <c r="TKK288" s="22"/>
      <c r="TKL288" s="131"/>
      <c r="TKN288" s="27"/>
      <c r="TKO288" s="19"/>
      <c r="TKQ288" s="75"/>
      <c r="TKS288" s="22"/>
      <c r="TKT288" s="131"/>
      <c r="TKV288" s="27"/>
      <c r="TKW288" s="19"/>
      <c r="TKY288" s="75"/>
      <c r="TLA288" s="22"/>
      <c r="TLB288" s="131"/>
      <c r="TLD288" s="27"/>
      <c r="TLE288" s="19"/>
      <c r="TLG288" s="75"/>
      <c r="TLI288" s="22"/>
      <c r="TLJ288" s="131"/>
      <c r="TLL288" s="27"/>
      <c r="TLM288" s="19"/>
      <c r="TLO288" s="75"/>
      <c r="TLQ288" s="22"/>
      <c r="TLR288" s="131"/>
      <c r="TLT288" s="27"/>
      <c r="TLU288" s="19"/>
      <c r="TLW288" s="75"/>
      <c r="TLY288" s="22"/>
      <c r="TLZ288" s="131"/>
      <c r="TMB288" s="27"/>
      <c r="TMC288" s="19"/>
      <c r="TME288" s="75"/>
      <c r="TMG288" s="22"/>
      <c r="TMH288" s="131"/>
      <c r="TMJ288" s="27"/>
      <c r="TMK288" s="19"/>
      <c r="TMM288" s="75"/>
      <c r="TMO288" s="22"/>
      <c r="TMP288" s="131"/>
      <c r="TMR288" s="27"/>
      <c r="TMS288" s="19"/>
      <c r="TMU288" s="75"/>
      <c r="TMW288" s="22"/>
      <c r="TMX288" s="131"/>
      <c r="TMZ288" s="27"/>
      <c r="TNA288" s="19"/>
      <c r="TNC288" s="75"/>
      <c r="TNE288" s="22"/>
      <c r="TNF288" s="131"/>
      <c r="TNH288" s="27"/>
      <c r="TNI288" s="19"/>
      <c r="TNK288" s="75"/>
      <c r="TNM288" s="22"/>
      <c r="TNN288" s="131"/>
      <c r="TNP288" s="27"/>
      <c r="TNQ288" s="19"/>
      <c r="TNS288" s="75"/>
      <c r="TNU288" s="22"/>
      <c r="TNV288" s="131"/>
      <c r="TNX288" s="27"/>
      <c r="TNY288" s="19"/>
      <c r="TOA288" s="75"/>
      <c r="TOC288" s="22"/>
      <c r="TOD288" s="131"/>
      <c r="TOF288" s="27"/>
      <c r="TOG288" s="19"/>
      <c r="TOI288" s="75"/>
      <c r="TOK288" s="22"/>
      <c r="TOL288" s="131"/>
      <c r="TON288" s="27"/>
      <c r="TOO288" s="19"/>
      <c r="TOQ288" s="75"/>
      <c r="TOS288" s="22"/>
      <c r="TOT288" s="131"/>
      <c r="TOV288" s="27"/>
      <c r="TOW288" s="19"/>
      <c r="TOY288" s="75"/>
      <c r="TPA288" s="22"/>
      <c r="TPB288" s="131"/>
      <c r="TPD288" s="27"/>
      <c r="TPE288" s="19"/>
      <c r="TPG288" s="75"/>
      <c r="TPI288" s="22"/>
      <c r="TPJ288" s="131"/>
      <c r="TPL288" s="27"/>
      <c r="TPM288" s="19"/>
      <c r="TPO288" s="75"/>
      <c r="TPQ288" s="22"/>
      <c r="TPR288" s="131"/>
      <c r="TPT288" s="27"/>
      <c r="TPU288" s="19"/>
      <c r="TPW288" s="75"/>
      <c r="TPY288" s="22"/>
      <c r="TPZ288" s="131"/>
      <c r="TQB288" s="27"/>
      <c r="TQC288" s="19"/>
      <c r="TQE288" s="75"/>
      <c r="TQG288" s="22"/>
      <c r="TQH288" s="131"/>
      <c r="TQJ288" s="27"/>
      <c r="TQK288" s="19"/>
      <c r="TQM288" s="75"/>
      <c r="TQO288" s="22"/>
      <c r="TQP288" s="131"/>
      <c r="TQR288" s="27"/>
      <c r="TQS288" s="19"/>
      <c r="TQU288" s="75"/>
      <c r="TQW288" s="22"/>
      <c r="TQX288" s="131"/>
      <c r="TQZ288" s="27"/>
      <c r="TRA288" s="19"/>
      <c r="TRC288" s="75"/>
      <c r="TRE288" s="22"/>
      <c r="TRF288" s="131"/>
      <c r="TRH288" s="27"/>
      <c r="TRI288" s="19"/>
      <c r="TRK288" s="75"/>
      <c r="TRM288" s="22"/>
      <c r="TRN288" s="131"/>
      <c r="TRP288" s="27"/>
      <c r="TRQ288" s="19"/>
      <c r="TRS288" s="75"/>
      <c r="TRU288" s="22"/>
      <c r="TRV288" s="131"/>
      <c r="TRX288" s="27"/>
      <c r="TRY288" s="19"/>
      <c r="TSA288" s="75"/>
      <c r="TSC288" s="22"/>
      <c r="TSD288" s="131"/>
      <c r="TSF288" s="27"/>
      <c r="TSG288" s="19"/>
      <c r="TSI288" s="75"/>
      <c r="TSK288" s="22"/>
      <c r="TSL288" s="131"/>
      <c r="TSN288" s="27"/>
      <c r="TSO288" s="19"/>
      <c r="TSQ288" s="75"/>
      <c r="TSS288" s="22"/>
      <c r="TST288" s="131"/>
      <c r="TSV288" s="27"/>
      <c r="TSW288" s="19"/>
      <c r="TSY288" s="75"/>
      <c r="TTA288" s="22"/>
      <c r="TTB288" s="131"/>
      <c r="TTD288" s="27"/>
      <c r="TTE288" s="19"/>
      <c r="TTG288" s="75"/>
      <c r="TTI288" s="22"/>
      <c r="TTJ288" s="131"/>
      <c r="TTL288" s="27"/>
      <c r="TTM288" s="19"/>
      <c r="TTO288" s="75"/>
      <c r="TTQ288" s="22"/>
      <c r="TTR288" s="131"/>
      <c r="TTT288" s="27"/>
      <c r="TTU288" s="19"/>
      <c r="TTW288" s="75"/>
      <c r="TTY288" s="22"/>
      <c r="TTZ288" s="131"/>
      <c r="TUB288" s="27"/>
      <c r="TUC288" s="19"/>
      <c r="TUE288" s="75"/>
      <c r="TUG288" s="22"/>
      <c r="TUH288" s="131"/>
      <c r="TUJ288" s="27"/>
      <c r="TUK288" s="19"/>
      <c r="TUM288" s="75"/>
      <c r="TUO288" s="22"/>
      <c r="TUP288" s="131"/>
      <c r="TUR288" s="27"/>
      <c r="TUS288" s="19"/>
      <c r="TUU288" s="75"/>
      <c r="TUW288" s="22"/>
      <c r="TUX288" s="131"/>
      <c r="TUZ288" s="27"/>
      <c r="TVA288" s="19"/>
      <c r="TVC288" s="75"/>
      <c r="TVE288" s="22"/>
      <c r="TVF288" s="131"/>
      <c r="TVH288" s="27"/>
      <c r="TVI288" s="19"/>
      <c r="TVK288" s="75"/>
      <c r="TVM288" s="22"/>
      <c r="TVN288" s="131"/>
      <c r="TVP288" s="27"/>
      <c r="TVQ288" s="19"/>
      <c r="TVS288" s="75"/>
      <c r="TVU288" s="22"/>
      <c r="TVV288" s="131"/>
      <c r="TVX288" s="27"/>
      <c r="TVY288" s="19"/>
      <c r="TWA288" s="75"/>
      <c r="TWC288" s="22"/>
      <c r="TWD288" s="131"/>
      <c r="TWF288" s="27"/>
      <c r="TWG288" s="19"/>
      <c r="TWI288" s="75"/>
      <c r="TWK288" s="22"/>
      <c r="TWL288" s="131"/>
      <c r="TWN288" s="27"/>
      <c r="TWO288" s="19"/>
      <c r="TWQ288" s="75"/>
      <c r="TWS288" s="22"/>
      <c r="TWT288" s="131"/>
      <c r="TWV288" s="27"/>
      <c r="TWW288" s="19"/>
      <c r="TWY288" s="75"/>
      <c r="TXA288" s="22"/>
      <c r="TXB288" s="131"/>
      <c r="TXD288" s="27"/>
      <c r="TXE288" s="19"/>
      <c r="TXG288" s="75"/>
      <c r="TXI288" s="22"/>
      <c r="TXJ288" s="131"/>
      <c r="TXL288" s="27"/>
      <c r="TXM288" s="19"/>
      <c r="TXO288" s="75"/>
      <c r="TXQ288" s="22"/>
      <c r="TXR288" s="131"/>
      <c r="TXT288" s="27"/>
      <c r="TXU288" s="19"/>
      <c r="TXW288" s="75"/>
      <c r="TXY288" s="22"/>
      <c r="TXZ288" s="131"/>
      <c r="TYB288" s="27"/>
      <c r="TYC288" s="19"/>
      <c r="TYE288" s="75"/>
      <c r="TYG288" s="22"/>
      <c r="TYH288" s="131"/>
      <c r="TYJ288" s="27"/>
      <c r="TYK288" s="19"/>
      <c r="TYM288" s="75"/>
      <c r="TYO288" s="22"/>
      <c r="TYP288" s="131"/>
      <c r="TYR288" s="27"/>
      <c r="TYS288" s="19"/>
      <c r="TYU288" s="75"/>
      <c r="TYW288" s="22"/>
      <c r="TYX288" s="131"/>
      <c r="TYZ288" s="27"/>
      <c r="TZA288" s="19"/>
      <c r="TZC288" s="75"/>
      <c r="TZE288" s="22"/>
      <c r="TZF288" s="131"/>
      <c r="TZH288" s="27"/>
      <c r="TZI288" s="19"/>
      <c r="TZK288" s="75"/>
      <c r="TZM288" s="22"/>
      <c r="TZN288" s="131"/>
      <c r="TZP288" s="27"/>
      <c r="TZQ288" s="19"/>
      <c r="TZS288" s="75"/>
      <c r="TZU288" s="22"/>
      <c r="TZV288" s="131"/>
      <c r="TZX288" s="27"/>
      <c r="TZY288" s="19"/>
      <c r="UAA288" s="75"/>
      <c r="UAC288" s="22"/>
      <c r="UAD288" s="131"/>
      <c r="UAF288" s="27"/>
      <c r="UAG288" s="19"/>
      <c r="UAI288" s="75"/>
      <c r="UAK288" s="22"/>
      <c r="UAL288" s="131"/>
      <c r="UAN288" s="27"/>
      <c r="UAO288" s="19"/>
      <c r="UAQ288" s="75"/>
      <c r="UAS288" s="22"/>
      <c r="UAT288" s="131"/>
      <c r="UAV288" s="27"/>
      <c r="UAW288" s="19"/>
      <c r="UAY288" s="75"/>
      <c r="UBA288" s="22"/>
      <c r="UBB288" s="131"/>
      <c r="UBD288" s="27"/>
      <c r="UBE288" s="19"/>
      <c r="UBG288" s="75"/>
      <c r="UBI288" s="22"/>
      <c r="UBJ288" s="131"/>
      <c r="UBL288" s="27"/>
      <c r="UBM288" s="19"/>
      <c r="UBO288" s="75"/>
      <c r="UBQ288" s="22"/>
      <c r="UBR288" s="131"/>
      <c r="UBT288" s="27"/>
      <c r="UBU288" s="19"/>
      <c r="UBW288" s="75"/>
      <c r="UBY288" s="22"/>
      <c r="UBZ288" s="131"/>
      <c r="UCB288" s="27"/>
      <c r="UCC288" s="19"/>
      <c r="UCE288" s="75"/>
      <c r="UCG288" s="22"/>
      <c r="UCH288" s="131"/>
      <c r="UCJ288" s="27"/>
      <c r="UCK288" s="19"/>
      <c r="UCM288" s="75"/>
      <c r="UCO288" s="22"/>
      <c r="UCP288" s="131"/>
      <c r="UCR288" s="27"/>
      <c r="UCS288" s="19"/>
      <c r="UCU288" s="75"/>
      <c r="UCW288" s="22"/>
      <c r="UCX288" s="131"/>
      <c r="UCZ288" s="27"/>
      <c r="UDA288" s="19"/>
      <c r="UDC288" s="75"/>
      <c r="UDE288" s="22"/>
      <c r="UDF288" s="131"/>
      <c r="UDH288" s="27"/>
      <c r="UDI288" s="19"/>
      <c r="UDK288" s="75"/>
      <c r="UDM288" s="22"/>
      <c r="UDN288" s="131"/>
      <c r="UDP288" s="27"/>
      <c r="UDQ288" s="19"/>
      <c r="UDS288" s="75"/>
      <c r="UDU288" s="22"/>
      <c r="UDV288" s="131"/>
      <c r="UDX288" s="27"/>
      <c r="UDY288" s="19"/>
      <c r="UEA288" s="75"/>
      <c r="UEC288" s="22"/>
      <c r="UED288" s="131"/>
      <c r="UEF288" s="27"/>
      <c r="UEG288" s="19"/>
      <c r="UEI288" s="75"/>
      <c r="UEK288" s="22"/>
      <c r="UEL288" s="131"/>
      <c r="UEN288" s="27"/>
      <c r="UEO288" s="19"/>
      <c r="UEQ288" s="75"/>
      <c r="UES288" s="22"/>
      <c r="UET288" s="131"/>
      <c r="UEV288" s="27"/>
      <c r="UEW288" s="19"/>
      <c r="UEY288" s="75"/>
      <c r="UFA288" s="22"/>
      <c r="UFB288" s="131"/>
      <c r="UFD288" s="27"/>
      <c r="UFE288" s="19"/>
      <c r="UFG288" s="75"/>
      <c r="UFI288" s="22"/>
      <c r="UFJ288" s="131"/>
      <c r="UFL288" s="27"/>
      <c r="UFM288" s="19"/>
      <c r="UFO288" s="75"/>
      <c r="UFQ288" s="22"/>
      <c r="UFR288" s="131"/>
      <c r="UFT288" s="27"/>
      <c r="UFU288" s="19"/>
      <c r="UFW288" s="75"/>
      <c r="UFY288" s="22"/>
      <c r="UFZ288" s="131"/>
      <c r="UGB288" s="27"/>
      <c r="UGC288" s="19"/>
      <c r="UGE288" s="75"/>
      <c r="UGG288" s="22"/>
      <c r="UGH288" s="131"/>
      <c r="UGJ288" s="27"/>
      <c r="UGK288" s="19"/>
      <c r="UGM288" s="75"/>
      <c r="UGO288" s="22"/>
      <c r="UGP288" s="131"/>
      <c r="UGR288" s="27"/>
      <c r="UGS288" s="19"/>
      <c r="UGU288" s="75"/>
      <c r="UGW288" s="22"/>
      <c r="UGX288" s="131"/>
      <c r="UGZ288" s="27"/>
      <c r="UHA288" s="19"/>
      <c r="UHC288" s="75"/>
      <c r="UHE288" s="22"/>
      <c r="UHF288" s="131"/>
      <c r="UHH288" s="27"/>
      <c r="UHI288" s="19"/>
      <c r="UHK288" s="75"/>
      <c r="UHM288" s="22"/>
      <c r="UHN288" s="131"/>
      <c r="UHP288" s="27"/>
      <c r="UHQ288" s="19"/>
      <c r="UHS288" s="75"/>
      <c r="UHU288" s="22"/>
      <c r="UHV288" s="131"/>
      <c r="UHX288" s="27"/>
      <c r="UHY288" s="19"/>
      <c r="UIA288" s="75"/>
      <c r="UIC288" s="22"/>
      <c r="UID288" s="131"/>
      <c r="UIF288" s="27"/>
      <c r="UIG288" s="19"/>
      <c r="UII288" s="75"/>
      <c r="UIK288" s="22"/>
      <c r="UIL288" s="131"/>
      <c r="UIN288" s="27"/>
      <c r="UIO288" s="19"/>
      <c r="UIQ288" s="75"/>
      <c r="UIS288" s="22"/>
      <c r="UIT288" s="131"/>
      <c r="UIV288" s="27"/>
      <c r="UIW288" s="19"/>
      <c r="UIY288" s="75"/>
      <c r="UJA288" s="22"/>
      <c r="UJB288" s="131"/>
      <c r="UJD288" s="27"/>
      <c r="UJE288" s="19"/>
      <c r="UJG288" s="75"/>
      <c r="UJI288" s="22"/>
      <c r="UJJ288" s="131"/>
      <c r="UJL288" s="27"/>
      <c r="UJM288" s="19"/>
      <c r="UJO288" s="75"/>
      <c r="UJQ288" s="22"/>
      <c r="UJR288" s="131"/>
      <c r="UJT288" s="27"/>
      <c r="UJU288" s="19"/>
      <c r="UJW288" s="75"/>
      <c r="UJY288" s="22"/>
      <c r="UJZ288" s="131"/>
      <c r="UKB288" s="27"/>
      <c r="UKC288" s="19"/>
      <c r="UKE288" s="75"/>
      <c r="UKG288" s="22"/>
      <c r="UKH288" s="131"/>
      <c r="UKJ288" s="27"/>
      <c r="UKK288" s="19"/>
      <c r="UKM288" s="75"/>
      <c r="UKO288" s="22"/>
      <c r="UKP288" s="131"/>
      <c r="UKR288" s="27"/>
      <c r="UKS288" s="19"/>
      <c r="UKU288" s="75"/>
      <c r="UKW288" s="22"/>
      <c r="UKX288" s="131"/>
      <c r="UKZ288" s="27"/>
      <c r="ULA288" s="19"/>
      <c r="ULC288" s="75"/>
      <c r="ULE288" s="22"/>
      <c r="ULF288" s="131"/>
      <c r="ULH288" s="27"/>
      <c r="ULI288" s="19"/>
      <c r="ULK288" s="75"/>
      <c r="ULM288" s="22"/>
      <c r="ULN288" s="131"/>
      <c r="ULP288" s="27"/>
      <c r="ULQ288" s="19"/>
      <c r="ULS288" s="75"/>
      <c r="ULU288" s="22"/>
      <c r="ULV288" s="131"/>
      <c r="ULX288" s="27"/>
      <c r="ULY288" s="19"/>
      <c r="UMA288" s="75"/>
      <c r="UMC288" s="22"/>
      <c r="UMD288" s="131"/>
      <c r="UMF288" s="27"/>
      <c r="UMG288" s="19"/>
      <c r="UMI288" s="75"/>
      <c r="UMK288" s="22"/>
      <c r="UML288" s="131"/>
      <c r="UMN288" s="27"/>
      <c r="UMO288" s="19"/>
      <c r="UMQ288" s="75"/>
      <c r="UMS288" s="22"/>
      <c r="UMT288" s="131"/>
      <c r="UMV288" s="27"/>
      <c r="UMW288" s="19"/>
      <c r="UMY288" s="75"/>
      <c r="UNA288" s="22"/>
      <c r="UNB288" s="131"/>
      <c r="UND288" s="27"/>
      <c r="UNE288" s="19"/>
      <c r="UNG288" s="75"/>
      <c r="UNI288" s="22"/>
      <c r="UNJ288" s="131"/>
      <c r="UNL288" s="27"/>
      <c r="UNM288" s="19"/>
      <c r="UNO288" s="75"/>
      <c r="UNQ288" s="22"/>
      <c r="UNR288" s="131"/>
      <c r="UNT288" s="27"/>
      <c r="UNU288" s="19"/>
      <c r="UNW288" s="75"/>
      <c r="UNY288" s="22"/>
      <c r="UNZ288" s="131"/>
      <c r="UOB288" s="27"/>
      <c r="UOC288" s="19"/>
      <c r="UOE288" s="75"/>
      <c r="UOG288" s="22"/>
      <c r="UOH288" s="131"/>
      <c r="UOJ288" s="27"/>
      <c r="UOK288" s="19"/>
      <c r="UOM288" s="75"/>
      <c r="UOO288" s="22"/>
      <c r="UOP288" s="131"/>
      <c r="UOR288" s="27"/>
      <c r="UOS288" s="19"/>
      <c r="UOU288" s="75"/>
      <c r="UOW288" s="22"/>
      <c r="UOX288" s="131"/>
      <c r="UOZ288" s="27"/>
      <c r="UPA288" s="19"/>
      <c r="UPC288" s="75"/>
      <c r="UPE288" s="22"/>
      <c r="UPF288" s="131"/>
      <c r="UPH288" s="27"/>
      <c r="UPI288" s="19"/>
      <c r="UPK288" s="75"/>
      <c r="UPM288" s="22"/>
      <c r="UPN288" s="131"/>
      <c r="UPP288" s="27"/>
      <c r="UPQ288" s="19"/>
      <c r="UPS288" s="75"/>
      <c r="UPU288" s="22"/>
      <c r="UPV288" s="131"/>
      <c r="UPX288" s="27"/>
      <c r="UPY288" s="19"/>
      <c r="UQA288" s="75"/>
      <c r="UQC288" s="22"/>
      <c r="UQD288" s="131"/>
      <c r="UQF288" s="27"/>
      <c r="UQG288" s="19"/>
      <c r="UQI288" s="75"/>
      <c r="UQK288" s="22"/>
      <c r="UQL288" s="131"/>
      <c r="UQN288" s="27"/>
      <c r="UQO288" s="19"/>
      <c r="UQQ288" s="75"/>
      <c r="UQS288" s="22"/>
      <c r="UQT288" s="131"/>
      <c r="UQV288" s="27"/>
      <c r="UQW288" s="19"/>
      <c r="UQY288" s="75"/>
      <c r="URA288" s="22"/>
      <c r="URB288" s="131"/>
      <c r="URD288" s="27"/>
      <c r="URE288" s="19"/>
      <c r="URG288" s="75"/>
      <c r="URI288" s="22"/>
      <c r="URJ288" s="131"/>
      <c r="URL288" s="27"/>
      <c r="URM288" s="19"/>
      <c r="URO288" s="75"/>
      <c r="URQ288" s="22"/>
      <c r="URR288" s="131"/>
      <c r="URT288" s="27"/>
      <c r="URU288" s="19"/>
      <c r="URW288" s="75"/>
      <c r="URY288" s="22"/>
      <c r="URZ288" s="131"/>
      <c r="USB288" s="27"/>
      <c r="USC288" s="19"/>
      <c r="USE288" s="75"/>
      <c r="USG288" s="22"/>
      <c r="USH288" s="131"/>
      <c r="USJ288" s="27"/>
      <c r="USK288" s="19"/>
      <c r="USM288" s="75"/>
      <c r="USO288" s="22"/>
      <c r="USP288" s="131"/>
      <c r="USR288" s="27"/>
      <c r="USS288" s="19"/>
      <c r="USU288" s="75"/>
      <c r="USW288" s="22"/>
      <c r="USX288" s="131"/>
      <c r="USZ288" s="27"/>
      <c r="UTA288" s="19"/>
      <c r="UTC288" s="75"/>
      <c r="UTE288" s="22"/>
      <c r="UTF288" s="131"/>
      <c r="UTH288" s="27"/>
      <c r="UTI288" s="19"/>
      <c r="UTK288" s="75"/>
      <c r="UTM288" s="22"/>
      <c r="UTN288" s="131"/>
      <c r="UTP288" s="27"/>
      <c r="UTQ288" s="19"/>
      <c r="UTS288" s="75"/>
      <c r="UTU288" s="22"/>
      <c r="UTV288" s="131"/>
      <c r="UTX288" s="27"/>
      <c r="UTY288" s="19"/>
      <c r="UUA288" s="75"/>
      <c r="UUC288" s="22"/>
      <c r="UUD288" s="131"/>
      <c r="UUF288" s="27"/>
      <c r="UUG288" s="19"/>
      <c r="UUI288" s="75"/>
      <c r="UUK288" s="22"/>
      <c r="UUL288" s="131"/>
      <c r="UUN288" s="27"/>
      <c r="UUO288" s="19"/>
      <c r="UUQ288" s="75"/>
      <c r="UUS288" s="22"/>
      <c r="UUT288" s="131"/>
      <c r="UUV288" s="27"/>
      <c r="UUW288" s="19"/>
      <c r="UUY288" s="75"/>
      <c r="UVA288" s="22"/>
      <c r="UVB288" s="131"/>
      <c r="UVD288" s="27"/>
      <c r="UVE288" s="19"/>
      <c r="UVG288" s="75"/>
      <c r="UVI288" s="22"/>
      <c r="UVJ288" s="131"/>
      <c r="UVL288" s="27"/>
      <c r="UVM288" s="19"/>
      <c r="UVO288" s="75"/>
      <c r="UVQ288" s="22"/>
      <c r="UVR288" s="131"/>
      <c r="UVT288" s="27"/>
      <c r="UVU288" s="19"/>
      <c r="UVW288" s="75"/>
      <c r="UVY288" s="22"/>
      <c r="UVZ288" s="131"/>
      <c r="UWB288" s="27"/>
      <c r="UWC288" s="19"/>
      <c r="UWE288" s="75"/>
      <c r="UWG288" s="22"/>
      <c r="UWH288" s="131"/>
      <c r="UWJ288" s="27"/>
      <c r="UWK288" s="19"/>
      <c r="UWM288" s="75"/>
      <c r="UWO288" s="22"/>
      <c r="UWP288" s="131"/>
      <c r="UWR288" s="27"/>
      <c r="UWS288" s="19"/>
      <c r="UWU288" s="75"/>
      <c r="UWW288" s="22"/>
      <c r="UWX288" s="131"/>
      <c r="UWZ288" s="27"/>
      <c r="UXA288" s="19"/>
      <c r="UXC288" s="75"/>
      <c r="UXE288" s="22"/>
      <c r="UXF288" s="131"/>
      <c r="UXH288" s="27"/>
      <c r="UXI288" s="19"/>
      <c r="UXK288" s="75"/>
      <c r="UXM288" s="22"/>
      <c r="UXN288" s="131"/>
      <c r="UXP288" s="27"/>
      <c r="UXQ288" s="19"/>
      <c r="UXS288" s="75"/>
      <c r="UXU288" s="22"/>
      <c r="UXV288" s="131"/>
      <c r="UXX288" s="27"/>
      <c r="UXY288" s="19"/>
      <c r="UYA288" s="75"/>
      <c r="UYC288" s="22"/>
      <c r="UYD288" s="131"/>
      <c r="UYF288" s="27"/>
      <c r="UYG288" s="19"/>
      <c r="UYI288" s="75"/>
      <c r="UYK288" s="22"/>
      <c r="UYL288" s="131"/>
      <c r="UYN288" s="27"/>
      <c r="UYO288" s="19"/>
      <c r="UYQ288" s="75"/>
      <c r="UYS288" s="22"/>
      <c r="UYT288" s="131"/>
      <c r="UYV288" s="27"/>
      <c r="UYW288" s="19"/>
      <c r="UYY288" s="75"/>
      <c r="UZA288" s="22"/>
      <c r="UZB288" s="131"/>
      <c r="UZD288" s="27"/>
      <c r="UZE288" s="19"/>
      <c r="UZG288" s="75"/>
      <c r="UZI288" s="22"/>
      <c r="UZJ288" s="131"/>
      <c r="UZL288" s="27"/>
      <c r="UZM288" s="19"/>
      <c r="UZO288" s="75"/>
      <c r="UZQ288" s="22"/>
      <c r="UZR288" s="131"/>
      <c r="UZT288" s="27"/>
      <c r="UZU288" s="19"/>
      <c r="UZW288" s="75"/>
      <c r="UZY288" s="22"/>
      <c r="UZZ288" s="131"/>
      <c r="VAB288" s="27"/>
      <c r="VAC288" s="19"/>
      <c r="VAE288" s="75"/>
      <c r="VAG288" s="22"/>
      <c r="VAH288" s="131"/>
      <c r="VAJ288" s="27"/>
      <c r="VAK288" s="19"/>
      <c r="VAM288" s="75"/>
      <c r="VAO288" s="22"/>
      <c r="VAP288" s="131"/>
      <c r="VAR288" s="27"/>
      <c r="VAS288" s="19"/>
      <c r="VAU288" s="75"/>
      <c r="VAW288" s="22"/>
      <c r="VAX288" s="131"/>
      <c r="VAZ288" s="27"/>
      <c r="VBA288" s="19"/>
      <c r="VBC288" s="75"/>
      <c r="VBE288" s="22"/>
      <c r="VBF288" s="131"/>
      <c r="VBH288" s="27"/>
      <c r="VBI288" s="19"/>
      <c r="VBK288" s="75"/>
      <c r="VBM288" s="22"/>
      <c r="VBN288" s="131"/>
      <c r="VBP288" s="27"/>
      <c r="VBQ288" s="19"/>
      <c r="VBS288" s="75"/>
      <c r="VBU288" s="22"/>
      <c r="VBV288" s="131"/>
      <c r="VBX288" s="27"/>
      <c r="VBY288" s="19"/>
      <c r="VCA288" s="75"/>
      <c r="VCC288" s="22"/>
      <c r="VCD288" s="131"/>
      <c r="VCF288" s="27"/>
      <c r="VCG288" s="19"/>
      <c r="VCI288" s="75"/>
      <c r="VCK288" s="22"/>
      <c r="VCL288" s="131"/>
      <c r="VCN288" s="27"/>
      <c r="VCO288" s="19"/>
      <c r="VCQ288" s="75"/>
      <c r="VCS288" s="22"/>
      <c r="VCT288" s="131"/>
      <c r="VCV288" s="27"/>
      <c r="VCW288" s="19"/>
      <c r="VCY288" s="75"/>
      <c r="VDA288" s="22"/>
      <c r="VDB288" s="131"/>
      <c r="VDD288" s="27"/>
      <c r="VDE288" s="19"/>
      <c r="VDG288" s="75"/>
      <c r="VDI288" s="22"/>
      <c r="VDJ288" s="131"/>
      <c r="VDL288" s="27"/>
      <c r="VDM288" s="19"/>
      <c r="VDO288" s="75"/>
      <c r="VDQ288" s="22"/>
      <c r="VDR288" s="131"/>
      <c r="VDT288" s="27"/>
      <c r="VDU288" s="19"/>
      <c r="VDW288" s="75"/>
      <c r="VDY288" s="22"/>
      <c r="VDZ288" s="131"/>
      <c r="VEB288" s="27"/>
      <c r="VEC288" s="19"/>
      <c r="VEE288" s="75"/>
      <c r="VEG288" s="22"/>
      <c r="VEH288" s="131"/>
      <c r="VEJ288" s="27"/>
      <c r="VEK288" s="19"/>
      <c r="VEM288" s="75"/>
      <c r="VEO288" s="22"/>
      <c r="VEP288" s="131"/>
      <c r="VER288" s="27"/>
      <c r="VES288" s="19"/>
      <c r="VEU288" s="75"/>
      <c r="VEW288" s="22"/>
      <c r="VEX288" s="131"/>
      <c r="VEZ288" s="27"/>
      <c r="VFA288" s="19"/>
      <c r="VFC288" s="75"/>
      <c r="VFE288" s="22"/>
      <c r="VFF288" s="131"/>
      <c r="VFH288" s="27"/>
      <c r="VFI288" s="19"/>
      <c r="VFK288" s="75"/>
      <c r="VFM288" s="22"/>
      <c r="VFN288" s="131"/>
      <c r="VFP288" s="27"/>
      <c r="VFQ288" s="19"/>
      <c r="VFS288" s="75"/>
      <c r="VFU288" s="22"/>
      <c r="VFV288" s="131"/>
      <c r="VFX288" s="27"/>
      <c r="VFY288" s="19"/>
      <c r="VGA288" s="75"/>
      <c r="VGC288" s="22"/>
      <c r="VGD288" s="131"/>
      <c r="VGF288" s="27"/>
      <c r="VGG288" s="19"/>
      <c r="VGI288" s="75"/>
      <c r="VGK288" s="22"/>
      <c r="VGL288" s="131"/>
      <c r="VGN288" s="27"/>
      <c r="VGO288" s="19"/>
      <c r="VGQ288" s="75"/>
      <c r="VGS288" s="22"/>
      <c r="VGT288" s="131"/>
      <c r="VGV288" s="27"/>
      <c r="VGW288" s="19"/>
      <c r="VGY288" s="75"/>
      <c r="VHA288" s="22"/>
      <c r="VHB288" s="131"/>
      <c r="VHD288" s="27"/>
      <c r="VHE288" s="19"/>
      <c r="VHG288" s="75"/>
      <c r="VHI288" s="22"/>
      <c r="VHJ288" s="131"/>
      <c r="VHL288" s="27"/>
      <c r="VHM288" s="19"/>
      <c r="VHO288" s="75"/>
      <c r="VHQ288" s="22"/>
      <c r="VHR288" s="131"/>
      <c r="VHT288" s="27"/>
      <c r="VHU288" s="19"/>
      <c r="VHW288" s="75"/>
      <c r="VHY288" s="22"/>
      <c r="VHZ288" s="131"/>
      <c r="VIB288" s="27"/>
      <c r="VIC288" s="19"/>
      <c r="VIE288" s="75"/>
      <c r="VIG288" s="22"/>
      <c r="VIH288" s="131"/>
      <c r="VIJ288" s="27"/>
      <c r="VIK288" s="19"/>
      <c r="VIM288" s="75"/>
      <c r="VIO288" s="22"/>
      <c r="VIP288" s="131"/>
      <c r="VIR288" s="27"/>
      <c r="VIS288" s="19"/>
      <c r="VIU288" s="75"/>
      <c r="VIW288" s="22"/>
      <c r="VIX288" s="131"/>
      <c r="VIZ288" s="27"/>
      <c r="VJA288" s="19"/>
      <c r="VJC288" s="75"/>
      <c r="VJE288" s="22"/>
      <c r="VJF288" s="131"/>
      <c r="VJH288" s="27"/>
      <c r="VJI288" s="19"/>
      <c r="VJK288" s="75"/>
      <c r="VJM288" s="22"/>
      <c r="VJN288" s="131"/>
      <c r="VJP288" s="27"/>
      <c r="VJQ288" s="19"/>
      <c r="VJS288" s="75"/>
      <c r="VJU288" s="22"/>
      <c r="VJV288" s="131"/>
      <c r="VJX288" s="27"/>
      <c r="VJY288" s="19"/>
      <c r="VKA288" s="75"/>
      <c r="VKC288" s="22"/>
      <c r="VKD288" s="131"/>
      <c r="VKF288" s="27"/>
      <c r="VKG288" s="19"/>
      <c r="VKI288" s="75"/>
      <c r="VKK288" s="22"/>
      <c r="VKL288" s="131"/>
      <c r="VKN288" s="27"/>
      <c r="VKO288" s="19"/>
      <c r="VKQ288" s="75"/>
      <c r="VKS288" s="22"/>
      <c r="VKT288" s="131"/>
      <c r="VKV288" s="27"/>
      <c r="VKW288" s="19"/>
      <c r="VKY288" s="75"/>
      <c r="VLA288" s="22"/>
      <c r="VLB288" s="131"/>
      <c r="VLD288" s="27"/>
      <c r="VLE288" s="19"/>
      <c r="VLG288" s="75"/>
      <c r="VLI288" s="22"/>
      <c r="VLJ288" s="131"/>
      <c r="VLL288" s="27"/>
      <c r="VLM288" s="19"/>
      <c r="VLO288" s="75"/>
      <c r="VLQ288" s="22"/>
      <c r="VLR288" s="131"/>
      <c r="VLT288" s="27"/>
      <c r="VLU288" s="19"/>
      <c r="VLW288" s="75"/>
      <c r="VLY288" s="22"/>
      <c r="VLZ288" s="131"/>
      <c r="VMB288" s="27"/>
      <c r="VMC288" s="19"/>
      <c r="VME288" s="75"/>
      <c r="VMG288" s="22"/>
      <c r="VMH288" s="131"/>
      <c r="VMJ288" s="27"/>
      <c r="VMK288" s="19"/>
      <c r="VMM288" s="75"/>
      <c r="VMO288" s="22"/>
      <c r="VMP288" s="131"/>
      <c r="VMR288" s="27"/>
      <c r="VMS288" s="19"/>
      <c r="VMU288" s="75"/>
      <c r="VMW288" s="22"/>
      <c r="VMX288" s="131"/>
      <c r="VMZ288" s="27"/>
      <c r="VNA288" s="19"/>
      <c r="VNC288" s="75"/>
      <c r="VNE288" s="22"/>
      <c r="VNF288" s="131"/>
      <c r="VNH288" s="27"/>
      <c r="VNI288" s="19"/>
      <c r="VNK288" s="75"/>
      <c r="VNM288" s="22"/>
      <c r="VNN288" s="131"/>
      <c r="VNP288" s="27"/>
      <c r="VNQ288" s="19"/>
      <c r="VNS288" s="75"/>
      <c r="VNU288" s="22"/>
      <c r="VNV288" s="131"/>
      <c r="VNX288" s="27"/>
      <c r="VNY288" s="19"/>
      <c r="VOA288" s="75"/>
      <c r="VOC288" s="22"/>
      <c r="VOD288" s="131"/>
      <c r="VOF288" s="27"/>
      <c r="VOG288" s="19"/>
      <c r="VOI288" s="75"/>
      <c r="VOK288" s="22"/>
      <c r="VOL288" s="131"/>
      <c r="VON288" s="27"/>
      <c r="VOO288" s="19"/>
      <c r="VOQ288" s="75"/>
      <c r="VOS288" s="22"/>
      <c r="VOT288" s="131"/>
      <c r="VOV288" s="27"/>
      <c r="VOW288" s="19"/>
      <c r="VOY288" s="75"/>
      <c r="VPA288" s="22"/>
      <c r="VPB288" s="131"/>
      <c r="VPD288" s="27"/>
      <c r="VPE288" s="19"/>
      <c r="VPG288" s="75"/>
      <c r="VPI288" s="22"/>
      <c r="VPJ288" s="131"/>
      <c r="VPL288" s="27"/>
      <c r="VPM288" s="19"/>
      <c r="VPO288" s="75"/>
      <c r="VPQ288" s="22"/>
      <c r="VPR288" s="131"/>
      <c r="VPT288" s="27"/>
      <c r="VPU288" s="19"/>
      <c r="VPW288" s="75"/>
      <c r="VPY288" s="22"/>
      <c r="VPZ288" s="131"/>
      <c r="VQB288" s="27"/>
      <c r="VQC288" s="19"/>
      <c r="VQE288" s="75"/>
      <c r="VQG288" s="22"/>
      <c r="VQH288" s="131"/>
      <c r="VQJ288" s="27"/>
      <c r="VQK288" s="19"/>
      <c r="VQM288" s="75"/>
      <c r="VQO288" s="22"/>
      <c r="VQP288" s="131"/>
      <c r="VQR288" s="27"/>
      <c r="VQS288" s="19"/>
      <c r="VQU288" s="75"/>
      <c r="VQW288" s="22"/>
      <c r="VQX288" s="131"/>
      <c r="VQZ288" s="27"/>
      <c r="VRA288" s="19"/>
      <c r="VRC288" s="75"/>
      <c r="VRE288" s="22"/>
      <c r="VRF288" s="131"/>
      <c r="VRH288" s="27"/>
      <c r="VRI288" s="19"/>
      <c r="VRK288" s="75"/>
      <c r="VRM288" s="22"/>
      <c r="VRN288" s="131"/>
      <c r="VRP288" s="27"/>
      <c r="VRQ288" s="19"/>
      <c r="VRS288" s="75"/>
      <c r="VRU288" s="22"/>
      <c r="VRV288" s="131"/>
      <c r="VRX288" s="27"/>
      <c r="VRY288" s="19"/>
      <c r="VSA288" s="75"/>
      <c r="VSC288" s="22"/>
      <c r="VSD288" s="131"/>
      <c r="VSF288" s="27"/>
      <c r="VSG288" s="19"/>
      <c r="VSI288" s="75"/>
      <c r="VSK288" s="22"/>
      <c r="VSL288" s="131"/>
      <c r="VSN288" s="27"/>
      <c r="VSO288" s="19"/>
      <c r="VSQ288" s="75"/>
      <c r="VSS288" s="22"/>
      <c r="VST288" s="131"/>
      <c r="VSV288" s="27"/>
      <c r="VSW288" s="19"/>
      <c r="VSY288" s="75"/>
      <c r="VTA288" s="22"/>
      <c r="VTB288" s="131"/>
      <c r="VTD288" s="27"/>
      <c r="VTE288" s="19"/>
      <c r="VTG288" s="75"/>
      <c r="VTI288" s="22"/>
      <c r="VTJ288" s="131"/>
      <c r="VTL288" s="27"/>
      <c r="VTM288" s="19"/>
      <c r="VTO288" s="75"/>
      <c r="VTQ288" s="22"/>
      <c r="VTR288" s="131"/>
      <c r="VTT288" s="27"/>
      <c r="VTU288" s="19"/>
      <c r="VTW288" s="75"/>
      <c r="VTY288" s="22"/>
      <c r="VTZ288" s="131"/>
      <c r="VUB288" s="27"/>
      <c r="VUC288" s="19"/>
      <c r="VUE288" s="75"/>
      <c r="VUG288" s="22"/>
      <c r="VUH288" s="131"/>
      <c r="VUJ288" s="27"/>
      <c r="VUK288" s="19"/>
      <c r="VUM288" s="75"/>
      <c r="VUO288" s="22"/>
      <c r="VUP288" s="131"/>
      <c r="VUR288" s="27"/>
      <c r="VUS288" s="19"/>
      <c r="VUU288" s="75"/>
      <c r="VUW288" s="22"/>
      <c r="VUX288" s="131"/>
      <c r="VUZ288" s="27"/>
      <c r="VVA288" s="19"/>
      <c r="VVC288" s="75"/>
      <c r="VVE288" s="22"/>
      <c r="VVF288" s="131"/>
      <c r="VVH288" s="27"/>
      <c r="VVI288" s="19"/>
      <c r="VVK288" s="75"/>
      <c r="VVM288" s="22"/>
      <c r="VVN288" s="131"/>
      <c r="VVP288" s="27"/>
      <c r="VVQ288" s="19"/>
      <c r="VVS288" s="75"/>
      <c r="VVU288" s="22"/>
      <c r="VVV288" s="131"/>
      <c r="VVX288" s="27"/>
      <c r="VVY288" s="19"/>
      <c r="VWA288" s="75"/>
      <c r="VWC288" s="22"/>
      <c r="VWD288" s="131"/>
      <c r="VWF288" s="27"/>
      <c r="VWG288" s="19"/>
      <c r="VWI288" s="75"/>
      <c r="VWK288" s="22"/>
      <c r="VWL288" s="131"/>
      <c r="VWN288" s="27"/>
      <c r="VWO288" s="19"/>
      <c r="VWQ288" s="75"/>
      <c r="VWS288" s="22"/>
      <c r="VWT288" s="131"/>
      <c r="VWV288" s="27"/>
      <c r="VWW288" s="19"/>
      <c r="VWY288" s="75"/>
      <c r="VXA288" s="22"/>
      <c r="VXB288" s="131"/>
      <c r="VXD288" s="27"/>
      <c r="VXE288" s="19"/>
      <c r="VXG288" s="75"/>
      <c r="VXI288" s="22"/>
      <c r="VXJ288" s="131"/>
      <c r="VXL288" s="27"/>
      <c r="VXM288" s="19"/>
      <c r="VXO288" s="75"/>
      <c r="VXQ288" s="22"/>
      <c r="VXR288" s="131"/>
      <c r="VXT288" s="27"/>
      <c r="VXU288" s="19"/>
      <c r="VXW288" s="75"/>
      <c r="VXY288" s="22"/>
      <c r="VXZ288" s="131"/>
      <c r="VYB288" s="27"/>
      <c r="VYC288" s="19"/>
      <c r="VYE288" s="75"/>
      <c r="VYG288" s="22"/>
      <c r="VYH288" s="131"/>
      <c r="VYJ288" s="27"/>
      <c r="VYK288" s="19"/>
      <c r="VYM288" s="75"/>
      <c r="VYO288" s="22"/>
      <c r="VYP288" s="131"/>
      <c r="VYR288" s="27"/>
      <c r="VYS288" s="19"/>
      <c r="VYU288" s="75"/>
      <c r="VYW288" s="22"/>
      <c r="VYX288" s="131"/>
      <c r="VYZ288" s="27"/>
      <c r="VZA288" s="19"/>
      <c r="VZC288" s="75"/>
      <c r="VZE288" s="22"/>
      <c r="VZF288" s="131"/>
      <c r="VZH288" s="27"/>
      <c r="VZI288" s="19"/>
      <c r="VZK288" s="75"/>
      <c r="VZM288" s="22"/>
      <c r="VZN288" s="131"/>
      <c r="VZP288" s="27"/>
      <c r="VZQ288" s="19"/>
      <c r="VZS288" s="75"/>
      <c r="VZU288" s="22"/>
      <c r="VZV288" s="131"/>
      <c r="VZX288" s="27"/>
      <c r="VZY288" s="19"/>
      <c r="WAA288" s="75"/>
      <c r="WAC288" s="22"/>
      <c r="WAD288" s="131"/>
      <c r="WAF288" s="27"/>
      <c r="WAG288" s="19"/>
      <c r="WAI288" s="75"/>
      <c r="WAK288" s="22"/>
      <c r="WAL288" s="131"/>
      <c r="WAN288" s="27"/>
      <c r="WAO288" s="19"/>
      <c r="WAQ288" s="75"/>
      <c r="WAS288" s="22"/>
      <c r="WAT288" s="131"/>
      <c r="WAV288" s="27"/>
      <c r="WAW288" s="19"/>
      <c r="WAY288" s="75"/>
      <c r="WBA288" s="22"/>
      <c r="WBB288" s="131"/>
      <c r="WBD288" s="27"/>
      <c r="WBE288" s="19"/>
      <c r="WBG288" s="75"/>
      <c r="WBI288" s="22"/>
      <c r="WBJ288" s="131"/>
      <c r="WBL288" s="27"/>
      <c r="WBM288" s="19"/>
      <c r="WBO288" s="75"/>
      <c r="WBQ288" s="22"/>
      <c r="WBR288" s="131"/>
      <c r="WBT288" s="27"/>
      <c r="WBU288" s="19"/>
      <c r="WBW288" s="75"/>
      <c r="WBY288" s="22"/>
      <c r="WBZ288" s="131"/>
      <c r="WCB288" s="27"/>
      <c r="WCC288" s="19"/>
      <c r="WCE288" s="75"/>
      <c r="WCG288" s="22"/>
      <c r="WCH288" s="131"/>
      <c r="WCJ288" s="27"/>
      <c r="WCK288" s="19"/>
      <c r="WCM288" s="75"/>
      <c r="WCO288" s="22"/>
      <c r="WCP288" s="131"/>
      <c r="WCR288" s="27"/>
      <c r="WCS288" s="19"/>
      <c r="WCU288" s="75"/>
      <c r="WCW288" s="22"/>
      <c r="WCX288" s="131"/>
      <c r="WCZ288" s="27"/>
      <c r="WDA288" s="19"/>
      <c r="WDC288" s="75"/>
      <c r="WDE288" s="22"/>
      <c r="WDF288" s="131"/>
      <c r="WDH288" s="27"/>
      <c r="WDI288" s="19"/>
      <c r="WDK288" s="75"/>
      <c r="WDM288" s="22"/>
      <c r="WDN288" s="131"/>
      <c r="WDP288" s="27"/>
      <c r="WDQ288" s="19"/>
      <c r="WDS288" s="75"/>
      <c r="WDU288" s="22"/>
      <c r="WDV288" s="131"/>
      <c r="WDX288" s="27"/>
      <c r="WDY288" s="19"/>
      <c r="WEA288" s="75"/>
      <c r="WEC288" s="22"/>
      <c r="WED288" s="131"/>
      <c r="WEF288" s="27"/>
      <c r="WEG288" s="19"/>
      <c r="WEI288" s="75"/>
      <c r="WEK288" s="22"/>
      <c r="WEL288" s="131"/>
      <c r="WEN288" s="27"/>
      <c r="WEO288" s="19"/>
      <c r="WEQ288" s="75"/>
      <c r="WES288" s="22"/>
      <c r="WET288" s="131"/>
      <c r="WEV288" s="27"/>
      <c r="WEW288" s="19"/>
      <c r="WEY288" s="75"/>
      <c r="WFA288" s="22"/>
      <c r="WFB288" s="131"/>
      <c r="WFD288" s="27"/>
      <c r="WFE288" s="19"/>
      <c r="WFG288" s="75"/>
      <c r="WFI288" s="22"/>
      <c r="WFJ288" s="131"/>
      <c r="WFL288" s="27"/>
      <c r="WFM288" s="19"/>
      <c r="WFO288" s="75"/>
      <c r="WFQ288" s="22"/>
      <c r="WFR288" s="131"/>
      <c r="WFT288" s="27"/>
      <c r="WFU288" s="19"/>
      <c r="WFW288" s="75"/>
      <c r="WFY288" s="22"/>
      <c r="WFZ288" s="131"/>
      <c r="WGB288" s="27"/>
      <c r="WGC288" s="19"/>
      <c r="WGE288" s="75"/>
      <c r="WGG288" s="22"/>
      <c r="WGH288" s="131"/>
      <c r="WGJ288" s="27"/>
      <c r="WGK288" s="19"/>
      <c r="WGM288" s="75"/>
      <c r="WGO288" s="22"/>
      <c r="WGP288" s="131"/>
      <c r="WGR288" s="27"/>
      <c r="WGS288" s="19"/>
      <c r="WGU288" s="75"/>
      <c r="WGW288" s="22"/>
      <c r="WGX288" s="131"/>
      <c r="WGZ288" s="27"/>
      <c r="WHA288" s="19"/>
      <c r="WHC288" s="75"/>
      <c r="WHE288" s="22"/>
      <c r="WHF288" s="131"/>
      <c r="WHH288" s="27"/>
      <c r="WHI288" s="19"/>
      <c r="WHK288" s="75"/>
      <c r="WHM288" s="22"/>
      <c r="WHN288" s="131"/>
      <c r="WHP288" s="27"/>
      <c r="WHQ288" s="19"/>
      <c r="WHS288" s="75"/>
      <c r="WHU288" s="22"/>
      <c r="WHV288" s="131"/>
      <c r="WHX288" s="27"/>
      <c r="WHY288" s="19"/>
      <c r="WIA288" s="75"/>
      <c r="WIC288" s="22"/>
      <c r="WID288" s="131"/>
      <c r="WIF288" s="27"/>
      <c r="WIG288" s="19"/>
      <c r="WII288" s="75"/>
      <c r="WIK288" s="22"/>
      <c r="WIL288" s="131"/>
      <c r="WIN288" s="27"/>
      <c r="WIO288" s="19"/>
      <c r="WIQ288" s="75"/>
      <c r="WIS288" s="22"/>
      <c r="WIT288" s="131"/>
      <c r="WIV288" s="27"/>
      <c r="WIW288" s="19"/>
      <c r="WIY288" s="75"/>
      <c r="WJA288" s="22"/>
      <c r="WJB288" s="131"/>
      <c r="WJD288" s="27"/>
      <c r="WJE288" s="19"/>
      <c r="WJG288" s="75"/>
      <c r="WJI288" s="22"/>
      <c r="WJJ288" s="131"/>
      <c r="WJL288" s="27"/>
      <c r="WJM288" s="19"/>
      <c r="WJO288" s="75"/>
      <c r="WJQ288" s="22"/>
      <c r="WJR288" s="131"/>
      <c r="WJT288" s="27"/>
      <c r="WJU288" s="19"/>
      <c r="WJW288" s="75"/>
      <c r="WJY288" s="22"/>
      <c r="WJZ288" s="131"/>
      <c r="WKB288" s="27"/>
      <c r="WKC288" s="19"/>
      <c r="WKE288" s="75"/>
      <c r="WKG288" s="22"/>
      <c r="WKH288" s="131"/>
      <c r="WKJ288" s="27"/>
      <c r="WKK288" s="19"/>
      <c r="WKM288" s="75"/>
      <c r="WKO288" s="22"/>
      <c r="WKP288" s="131"/>
      <c r="WKR288" s="27"/>
      <c r="WKS288" s="19"/>
      <c r="WKU288" s="75"/>
      <c r="WKW288" s="22"/>
      <c r="WKX288" s="131"/>
      <c r="WKZ288" s="27"/>
      <c r="WLA288" s="19"/>
      <c r="WLC288" s="75"/>
      <c r="WLE288" s="22"/>
      <c r="WLF288" s="131"/>
      <c r="WLH288" s="27"/>
      <c r="WLI288" s="19"/>
      <c r="WLK288" s="75"/>
      <c r="WLM288" s="22"/>
      <c r="WLN288" s="131"/>
      <c r="WLP288" s="27"/>
      <c r="WLQ288" s="19"/>
      <c r="WLS288" s="75"/>
      <c r="WLU288" s="22"/>
      <c r="WLV288" s="131"/>
      <c r="WLX288" s="27"/>
      <c r="WLY288" s="19"/>
      <c r="WMA288" s="75"/>
      <c r="WMC288" s="22"/>
      <c r="WMD288" s="131"/>
      <c r="WMF288" s="27"/>
      <c r="WMG288" s="19"/>
      <c r="WMI288" s="75"/>
      <c r="WMK288" s="22"/>
      <c r="WML288" s="131"/>
      <c r="WMN288" s="27"/>
      <c r="WMO288" s="19"/>
      <c r="WMQ288" s="75"/>
      <c r="WMS288" s="22"/>
      <c r="WMT288" s="131"/>
      <c r="WMV288" s="27"/>
      <c r="WMW288" s="19"/>
      <c r="WMY288" s="75"/>
      <c r="WNA288" s="22"/>
      <c r="WNB288" s="131"/>
      <c r="WND288" s="27"/>
      <c r="WNE288" s="19"/>
      <c r="WNG288" s="75"/>
      <c r="WNI288" s="22"/>
      <c r="WNJ288" s="131"/>
      <c r="WNL288" s="27"/>
      <c r="WNM288" s="19"/>
      <c r="WNO288" s="75"/>
      <c r="WNQ288" s="22"/>
      <c r="WNR288" s="131"/>
      <c r="WNT288" s="27"/>
      <c r="WNU288" s="19"/>
      <c r="WNW288" s="75"/>
      <c r="WNY288" s="22"/>
      <c r="WNZ288" s="131"/>
      <c r="WOB288" s="27"/>
      <c r="WOC288" s="19"/>
      <c r="WOE288" s="75"/>
      <c r="WOG288" s="22"/>
      <c r="WOH288" s="131"/>
      <c r="WOJ288" s="27"/>
      <c r="WOK288" s="19"/>
      <c r="WOM288" s="75"/>
      <c r="WOO288" s="22"/>
      <c r="WOP288" s="131"/>
      <c r="WOR288" s="27"/>
      <c r="WOS288" s="19"/>
      <c r="WOU288" s="75"/>
      <c r="WOW288" s="22"/>
      <c r="WOX288" s="131"/>
      <c r="WOZ288" s="27"/>
      <c r="WPA288" s="19"/>
      <c r="WPC288" s="75"/>
      <c r="WPE288" s="22"/>
      <c r="WPF288" s="131"/>
      <c r="WPH288" s="27"/>
      <c r="WPI288" s="19"/>
      <c r="WPK288" s="75"/>
      <c r="WPM288" s="22"/>
      <c r="WPN288" s="131"/>
      <c r="WPP288" s="27"/>
      <c r="WPQ288" s="19"/>
      <c r="WPS288" s="75"/>
      <c r="WPU288" s="22"/>
      <c r="WPV288" s="131"/>
      <c r="WPX288" s="27"/>
      <c r="WPY288" s="19"/>
      <c r="WQA288" s="75"/>
      <c r="WQC288" s="22"/>
      <c r="WQD288" s="131"/>
      <c r="WQF288" s="27"/>
      <c r="WQG288" s="19"/>
      <c r="WQI288" s="75"/>
      <c r="WQK288" s="22"/>
      <c r="WQL288" s="131"/>
      <c r="WQN288" s="27"/>
      <c r="WQO288" s="19"/>
      <c r="WQQ288" s="75"/>
      <c r="WQS288" s="22"/>
      <c r="WQT288" s="131"/>
      <c r="WQV288" s="27"/>
      <c r="WQW288" s="19"/>
      <c r="WQY288" s="75"/>
      <c r="WRA288" s="22"/>
      <c r="WRB288" s="131"/>
      <c r="WRD288" s="27"/>
      <c r="WRE288" s="19"/>
      <c r="WRG288" s="75"/>
      <c r="WRI288" s="22"/>
      <c r="WRJ288" s="131"/>
      <c r="WRL288" s="27"/>
      <c r="WRM288" s="19"/>
      <c r="WRO288" s="75"/>
      <c r="WRQ288" s="22"/>
      <c r="WRR288" s="131"/>
      <c r="WRT288" s="27"/>
      <c r="WRU288" s="19"/>
      <c r="WRW288" s="75"/>
      <c r="WRY288" s="22"/>
      <c r="WRZ288" s="131"/>
      <c r="WSB288" s="27"/>
      <c r="WSC288" s="19"/>
      <c r="WSE288" s="75"/>
      <c r="WSG288" s="22"/>
      <c r="WSH288" s="131"/>
      <c r="WSJ288" s="27"/>
      <c r="WSK288" s="19"/>
      <c r="WSM288" s="75"/>
      <c r="WSO288" s="22"/>
      <c r="WSP288" s="131"/>
      <c r="WSR288" s="27"/>
      <c r="WSS288" s="19"/>
      <c r="WSU288" s="75"/>
      <c r="WSW288" s="22"/>
      <c r="WSX288" s="131"/>
      <c r="WSZ288" s="27"/>
      <c r="WTA288" s="19"/>
      <c r="WTC288" s="75"/>
      <c r="WTE288" s="22"/>
      <c r="WTF288" s="131"/>
      <c r="WTH288" s="27"/>
      <c r="WTI288" s="19"/>
      <c r="WTK288" s="75"/>
      <c r="WTM288" s="22"/>
      <c r="WTN288" s="131"/>
      <c r="WTP288" s="27"/>
      <c r="WTQ288" s="19"/>
      <c r="WTS288" s="75"/>
      <c r="WTU288" s="22"/>
      <c r="WTV288" s="131"/>
      <c r="WTX288" s="27"/>
      <c r="WTY288" s="19"/>
      <c r="WUA288" s="75"/>
      <c r="WUC288" s="22"/>
      <c r="WUD288" s="131"/>
      <c r="WUF288" s="27"/>
      <c r="WUG288" s="19"/>
      <c r="WUI288" s="75"/>
      <c r="WUK288" s="22"/>
      <c r="WUL288" s="131"/>
      <c r="WUN288" s="27"/>
      <c r="WUO288" s="19"/>
      <c r="WUQ288" s="75"/>
      <c r="WUS288" s="22"/>
      <c r="WUT288" s="131"/>
      <c r="WUV288" s="27"/>
      <c r="WUW288" s="19"/>
      <c r="WUY288" s="75"/>
      <c r="WVA288" s="22"/>
      <c r="WVB288" s="131"/>
      <c r="WVD288" s="27"/>
      <c r="WVE288" s="19"/>
      <c r="WVG288" s="75"/>
      <c r="WVI288" s="22"/>
      <c r="WVJ288" s="131"/>
      <c r="WVL288" s="27"/>
      <c r="WVM288" s="19"/>
      <c r="WVO288" s="75"/>
      <c r="WVQ288" s="22"/>
      <c r="WVR288" s="131"/>
      <c r="WVT288" s="27"/>
      <c r="WVU288" s="19"/>
      <c r="WVW288" s="75"/>
      <c r="WVY288" s="22"/>
      <c r="WVZ288" s="131"/>
      <c r="WWB288" s="27"/>
      <c r="WWC288" s="19"/>
      <c r="WWE288" s="75"/>
      <c r="WWG288" s="22"/>
      <c r="WWH288" s="131"/>
      <c r="WWJ288" s="27"/>
      <c r="WWK288" s="19"/>
      <c r="WWM288" s="75"/>
      <c r="WWO288" s="22"/>
      <c r="WWP288" s="131"/>
      <c r="WWR288" s="27"/>
      <c r="WWS288" s="19"/>
      <c r="WWU288" s="75"/>
      <c r="WWW288" s="22"/>
      <c r="WWX288" s="131"/>
      <c r="WWZ288" s="27"/>
      <c r="WXA288" s="19"/>
      <c r="WXC288" s="75"/>
      <c r="WXE288" s="22"/>
      <c r="WXF288" s="131"/>
      <c r="WXH288" s="27"/>
      <c r="WXI288" s="19"/>
      <c r="WXK288" s="75"/>
      <c r="WXM288" s="22"/>
      <c r="WXN288" s="131"/>
      <c r="WXP288" s="27"/>
      <c r="WXQ288" s="19"/>
      <c r="WXS288" s="75"/>
      <c r="WXU288" s="22"/>
      <c r="WXV288" s="131"/>
      <c r="WXX288" s="27"/>
      <c r="WXY288" s="19"/>
      <c r="WYA288" s="75"/>
      <c r="WYC288" s="22"/>
      <c r="WYD288" s="131"/>
      <c r="WYF288" s="27"/>
      <c r="WYG288" s="19"/>
      <c r="WYI288" s="75"/>
      <c r="WYK288" s="22"/>
      <c r="WYL288" s="131"/>
      <c r="WYN288" s="27"/>
      <c r="WYO288" s="19"/>
      <c r="WYQ288" s="75"/>
      <c r="WYS288" s="22"/>
      <c r="WYT288" s="131"/>
      <c r="WYV288" s="27"/>
      <c r="WYW288" s="19"/>
      <c r="WYY288" s="75"/>
      <c r="WZA288" s="22"/>
      <c r="WZB288" s="131"/>
      <c r="WZD288" s="27"/>
      <c r="WZE288" s="19"/>
      <c r="WZG288" s="75"/>
      <c r="WZI288" s="22"/>
      <c r="WZJ288" s="131"/>
      <c r="WZL288" s="27"/>
      <c r="WZM288" s="19"/>
      <c r="WZO288" s="75"/>
      <c r="WZQ288" s="22"/>
      <c r="WZR288" s="131"/>
      <c r="WZT288" s="27"/>
      <c r="WZU288" s="19"/>
      <c r="WZW288" s="75"/>
      <c r="WZY288" s="22"/>
      <c r="WZZ288" s="131"/>
      <c r="XAB288" s="27"/>
      <c r="XAC288" s="19"/>
      <c r="XAE288" s="75"/>
      <c r="XAG288" s="22"/>
      <c r="XAH288" s="131"/>
      <c r="XAJ288" s="27"/>
      <c r="XAK288" s="19"/>
      <c r="XAM288" s="75"/>
      <c r="XAO288" s="22"/>
      <c r="XAP288" s="131"/>
      <c r="XAR288" s="27"/>
      <c r="XAS288" s="19"/>
      <c r="XAU288" s="75"/>
      <c r="XAW288" s="22"/>
      <c r="XAX288" s="131"/>
      <c r="XAZ288" s="27"/>
      <c r="XBA288" s="19"/>
      <c r="XBC288" s="75"/>
      <c r="XBE288" s="22"/>
      <c r="XBF288" s="131"/>
      <c r="XBH288" s="27"/>
      <c r="XBI288" s="19"/>
      <c r="XBK288" s="75"/>
      <c r="XBM288" s="22"/>
      <c r="XBN288" s="131"/>
      <c r="XBP288" s="27"/>
      <c r="XBQ288" s="19"/>
      <c r="XBS288" s="75"/>
      <c r="XBU288" s="22"/>
      <c r="XBV288" s="131"/>
      <c r="XBX288" s="27"/>
      <c r="XBY288" s="19"/>
      <c r="XCA288" s="75"/>
      <c r="XCC288" s="22"/>
      <c r="XCD288" s="131"/>
      <c r="XCF288" s="27"/>
      <c r="XCG288" s="19"/>
      <c r="XCI288" s="75"/>
      <c r="XCK288" s="22"/>
      <c r="XCL288" s="131"/>
      <c r="XCN288" s="27"/>
      <c r="XCO288" s="19"/>
      <c r="XCQ288" s="75"/>
      <c r="XCS288" s="22"/>
      <c r="XCT288" s="131"/>
      <c r="XCV288" s="27"/>
      <c r="XCW288" s="19"/>
      <c r="XCY288" s="75"/>
      <c r="XDA288" s="22"/>
      <c r="XDB288" s="131"/>
      <c r="XDD288" s="27"/>
      <c r="XDE288" s="19"/>
      <c r="XDG288" s="75"/>
      <c r="XDI288" s="22"/>
      <c r="XDJ288" s="131"/>
      <c r="XDL288" s="27"/>
      <c r="XDM288" s="19"/>
      <c r="XDO288" s="75"/>
      <c r="XDQ288" s="22"/>
      <c r="XDR288" s="131"/>
      <c r="XDT288" s="27"/>
      <c r="XDU288" s="19"/>
      <c r="XDW288" s="75"/>
      <c r="XDY288" s="22"/>
      <c r="XDZ288" s="131"/>
      <c r="XEB288" s="27"/>
      <c r="XEC288" s="19"/>
      <c r="XEE288" s="75"/>
      <c r="XEG288" s="22"/>
      <c r="XEH288" s="131"/>
      <c r="XEJ288" s="27"/>
      <c r="XEK288" s="19"/>
      <c r="XEM288" s="75"/>
      <c r="XEO288" s="22"/>
      <c r="XEP288" s="131"/>
      <c r="XER288" s="27"/>
      <c r="XES288" s="19"/>
      <c r="XEU288" s="75"/>
      <c r="XEW288" s="22"/>
      <c r="XEX288" s="131"/>
      <c r="XEZ288" s="27"/>
    </row>
    <row r="289" spans="1:1023 1025:2047 2049:3071 3073:4095 4097:5119 5121:6143 6145:7167 7169:8191 8193:9215 9217:10239 10241:11263 11265:12287 12289:13311 13313:14335 14337:15359 15361:16380" ht="14.25" x14ac:dyDescent="0.2">
      <c r="A289" s="65" t="s">
        <v>407</v>
      </c>
      <c r="B289" s="73">
        <v>1</v>
      </c>
      <c r="C289" s="70">
        <v>326</v>
      </c>
      <c r="D289" s="70">
        <v>83</v>
      </c>
      <c r="E289" s="70" t="s">
        <v>59</v>
      </c>
      <c r="F289" s="31">
        <v>350000</v>
      </c>
      <c r="G289" s="71" t="s">
        <v>60</v>
      </c>
    </row>
    <row r="290" spans="1:1023 1025:2047 2049:3071 3073:4095 4097:5119 5121:6143 6145:7167 7169:8191 8193:9215 9217:10239 10241:11263 11265:12287 12289:13311 13313:14335 14337:15359 15361:16380" ht="14.25" x14ac:dyDescent="0.2">
      <c r="B290" s="73">
        <v>1</v>
      </c>
      <c r="C290" s="70">
        <v>325</v>
      </c>
      <c r="D290" s="70">
        <v>136</v>
      </c>
      <c r="E290" s="70" t="s">
        <v>59</v>
      </c>
      <c r="F290" s="31">
        <v>460000</v>
      </c>
      <c r="G290" s="71" t="s">
        <v>60</v>
      </c>
    </row>
    <row r="291" spans="1:1023 1025:2047 2049:3071 3073:4095 4097:5119 5121:6143 6145:7167 7169:8191 8193:9215 9217:10239 10241:11263 11265:12287 12289:13311 13313:14335 14337:15359 15361:16380" ht="14.25" x14ac:dyDescent="0.2">
      <c r="B291" s="73"/>
      <c r="C291" s="70"/>
      <c r="D291" s="70"/>
      <c r="E291" s="70"/>
      <c r="F291" s="31"/>
      <c r="G291" s="71"/>
    </row>
    <row r="292" spans="1:1023 1025:2047 2049:3071 3073:4095 4097:5119 5121:6143 6145:7167 7169:8191 8193:9215 9217:10239 10241:11263 11265:12287 12289:13311 13313:14335 14337:15359 15361:16380" x14ac:dyDescent="0.25">
      <c r="A292" s="19" t="s">
        <v>130</v>
      </c>
      <c r="B292" s="20"/>
      <c r="C292" s="75"/>
      <c r="D292" s="20"/>
      <c r="F292" s="131"/>
      <c r="G292" s="20"/>
      <c r="I292" s="22"/>
      <c r="J292" s="131"/>
      <c r="L292" s="27"/>
      <c r="M292" s="19"/>
      <c r="O292" s="75"/>
      <c r="Q292" s="22"/>
      <c r="R292" s="131"/>
      <c r="T292" s="27"/>
      <c r="U292" s="19"/>
      <c r="W292" s="75"/>
      <c r="Y292" s="22"/>
      <c r="Z292" s="131"/>
      <c r="AB292" s="27"/>
      <c r="AC292" s="19"/>
      <c r="AE292" s="75"/>
      <c r="AG292" s="22"/>
      <c r="AH292" s="131"/>
      <c r="AJ292" s="27"/>
      <c r="AK292" s="19"/>
      <c r="AM292" s="75"/>
      <c r="AO292" s="22"/>
      <c r="AP292" s="131"/>
      <c r="AR292" s="27"/>
      <c r="AS292" s="19"/>
      <c r="AU292" s="75"/>
      <c r="AW292" s="22"/>
      <c r="AX292" s="131"/>
      <c r="AZ292" s="27"/>
      <c r="BA292" s="19"/>
      <c r="BC292" s="75"/>
      <c r="BE292" s="22"/>
      <c r="BF292" s="131"/>
      <c r="BH292" s="27"/>
      <c r="BI292" s="19"/>
      <c r="BK292" s="75"/>
      <c r="BM292" s="22"/>
      <c r="BN292" s="131"/>
      <c r="BP292" s="27"/>
      <c r="BQ292" s="19"/>
      <c r="BS292" s="75"/>
      <c r="BU292" s="22"/>
      <c r="BV292" s="131"/>
      <c r="BX292" s="27"/>
      <c r="BY292" s="19"/>
      <c r="CA292" s="75"/>
      <c r="CC292" s="22"/>
      <c r="CD292" s="131"/>
      <c r="CF292" s="27"/>
      <c r="CG292" s="19"/>
      <c r="CI292" s="75"/>
      <c r="CK292" s="22"/>
      <c r="CL292" s="131"/>
      <c r="CN292" s="27"/>
      <c r="CO292" s="19"/>
      <c r="CQ292" s="75"/>
      <c r="CS292" s="22"/>
      <c r="CT292" s="131"/>
      <c r="CV292" s="27"/>
      <c r="CW292" s="19"/>
      <c r="CY292" s="75"/>
      <c r="DA292" s="22"/>
      <c r="DB292" s="131"/>
      <c r="DD292" s="27"/>
      <c r="DE292" s="19"/>
      <c r="DG292" s="75"/>
      <c r="DI292" s="22"/>
      <c r="DJ292" s="131"/>
      <c r="DL292" s="27"/>
      <c r="DM292" s="19"/>
      <c r="DO292" s="75"/>
      <c r="DQ292" s="22"/>
      <c r="DR292" s="131"/>
      <c r="DT292" s="27"/>
      <c r="DU292" s="19"/>
      <c r="DW292" s="75"/>
      <c r="DY292" s="22"/>
      <c r="DZ292" s="131"/>
      <c r="EB292" s="27"/>
      <c r="EC292" s="19"/>
      <c r="EE292" s="75"/>
      <c r="EG292" s="22"/>
      <c r="EH292" s="131"/>
      <c r="EJ292" s="27"/>
      <c r="EK292" s="19"/>
      <c r="EM292" s="75"/>
      <c r="EO292" s="22"/>
      <c r="EP292" s="131"/>
      <c r="ER292" s="27"/>
      <c r="ES292" s="19"/>
      <c r="EU292" s="75"/>
      <c r="EW292" s="22"/>
      <c r="EX292" s="131"/>
      <c r="EZ292" s="27"/>
      <c r="FA292" s="19"/>
      <c r="FC292" s="75"/>
      <c r="FE292" s="22"/>
      <c r="FF292" s="131"/>
      <c r="FH292" s="27"/>
      <c r="FI292" s="19"/>
      <c r="FK292" s="75"/>
      <c r="FM292" s="22"/>
      <c r="FN292" s="131"/>
      <c r="FP292" s="27"/>
      <c r="FQ292" s="19"/>
      <c r="FS292" s="75"/>
      <c r="FU292" s="22"/>
      <c r="FV292" s="131"/>
      <c r="FX292" s="27"/>
      <c r="FY292" s="19"/>
      <c r="GA292" s="75"/>
      <c r="GC292" s="22"/>
      <c r="GD292" s="131"/>
      <c r="GF292" s="27"/>
      <c r="GG292" s="19"/>
      <c r="GI292" s="75"/>
      <c r="GK292" s="22"/>
      <c r="GL292" s="131"/>
      <c r="GN292" s="27"/>
      <c r="GO292" s="19"/>
      <c r="GQ292" s="75"/>
      <c r="GS292" s="22"/>
      <c r="GT292" s="131"/>
      <c r="GV292" s="27"/>
      <c r="GW292" s="19"/>
      <c r="GY292" s="75"/>
      <c r="HA292" s="22"/>
      <c r="HB292" s="131"/>
      <c r="HD292" s="27"/>
      <c r="HE292" s="19"/>
      <c r="HG292" s="75"/>
      <c r="HI292" s="22"/>
      <c r="HJ292" s="131"/>
      <c r="HL292" s="27"/>
      <c r="HM292" s="19"/>
      <c r="HO292" s="75"/>
      <c r="HQ292" s="22"/>
      <c r="HR292" s="131"/>
      <c r="HT292" s="27"/>
      <c r="HU292" s="19"/>
      <c r="HW292" s="75"/>
      <c r="HY292" s="22"/>
      <c r="HZ292" s="131"/>
      <c r="IB292" s="27"/>
      <c r="IC292" s="19"/>
      <c r="IE292" s="75"/>
      <c r="IG292" s="22"/>
      <c r="IH292" s="131"/>
      <c r="IJ292" s="27"/>
      <c r="IK292" s="19"/>
      <c r="IM292" s="75"/>
      <c r="IO292" s="22"/>
      <c r="IP292" s="131"/>
      <c r="IR292" s="27"/>
      <c r="IS292" s="19"/>
      <c r="IU292" s="75"/>
      <c r="IW292" s="22"/>
      <c r="IX292" s="131"/>
      <c r="IZ292" s="27"/>
      <c r="JA292" s="19"/>
      <c r="JC292" s="75"/>
      <c r="JE292" s="22"/>
      <c r="JF292" s="131"/>
      <c r="JH292" s="27"/>
      <c r="JI292" s="19"/>
      <c r="JK292" s="75"/>
      <c r="JM292" s="22"/>
      <c r="JN292" s="131"/>
      <c r="JP292" s="27"/>
      <c r="JQ292" s="19"/>
      <c r="JS292" s="75"/>
      <c r="JU292" s="22"/>
      <c r="JV292" s="131"/>
      <c r="JX292" s="27"/>
      <c r="JY292" s="19"/>
      <c r="KA292" s="75"/>
      <c r="KC292" s="22"/>
      <c r="KD292" s="131"/>
      <c r="KF292" s="27"/>
      <c r="KG292" s="19"/>
      <c r="KI292" s="75"/>
      <c r="KK292" s="22"/>
      <c r="KL292" s="131"/>
      <c r="KN292" s="27"/>
      <c r="KO292" s="19"/>
      <c r="KQ292" s="75"/>
      <c r="KS292" s="22"/>
      <c r="KT292" s="131"/>
      <c r="KV292" s="27"/>
      <c r="KW292" s="19"/>
      <c r="KY292" s="75"/>
      <c r="LA292" s="22"/>
      <c r="LB292" s="131"/>
      <c r="LD292" s="27"/>
      <c r="LE292" s="19"/>
      <c r="LG292" s="75"/>
      <c r="LI292" s="22"/>
      <c r="LJ292" s="131"/>
      <c r="LL292" s="27"/>
      <c r="LM292" s="19"/>
      <c r="LO292" s="75"/>
      <c r="LQ292" s="22"/>
      <c r="LR292" s="131"/>
      <c r="LT292" s="27"/>
      <c r="LU292" s="19"/>
      <c r="LW292" s="75"/>
      <c r="LY292" s="22"/>
      <c r="LZ292" s="131"/>
      <c r="MB292" s="27"/>
      <c r="MC292" s="19"/>
      <c r="ME292" s="75"/>
      <c r="MG292" s="22"/>
      <c r="MH292" s="131"/>
      <c r="MJ292" s="27"/>
      <c r="MK292" s="19"/>
      <c r="MM292" s="75"/>
      <c r="MO292" s="22"/>
      <c r="MP292" s="131"/>
      <c r="MR292" s="27"/>
      <c r="MS292" s="19"/>
      <c r="MU292" s="75"/>
      <c r="MW292" s="22"/>
      <c r="MX292" s="131"/>
      <c r="MZ292" s="27"/>
      <c r="NA292" s="19"/>
      <c r="NC292" s="75"/>
      <c r="NE292" s="22"/>
      <c r="NF292" s="131"/>
      <c r="NH292" s="27"/>
      <c r="NI292" s="19"/>
      <c r="NK292" s="75"/>
      <c r="NM292" s="22"/>
      <c r="NN292" s="131"/>
      <c r="NP292" s="27"/>
      <c r="NQ292" s="19"/>
      <c r="NS292" s="75"/>
      <c r="NU292" s="22"/>
      <c r="NV292" s="131"/>
      <c r="NX292" s="27"/>
      <c r="NY292" s="19"/>
      <c r="OA292" s="75"/>
      <c r="OC292" s="22"/>
      <c r="OD292" s="131"/>
      <c r="OF292" s="27"/>
      <c r="OG292" s="19"/>
      <c r="OI292" s="75"/>
      <c r="OK292" s="22"/>
      <c r="OL292" s="131"/>
      <c r="ON292" s="27"/>
      <c r="OO292" s="19"/>
      <c r="OQ292" s="75"/>
      <c r="OS292" s="22"/>
      <c r="OT292" s="131"/>
      <c r="OV292" s="27"/>
      <c r="OW292" s="19"/>
      <c r="OY292" s="75"/>
      <c r="PA292" s="22"/>
      <c r="PB292" s="131"/>
      <c r="PD292" s="27"/>
      <c r="PE292" s="19"/>
      <c r="PG292" s="75"/>
      <c r="PI292" s="22"/>
      <c r="PJ292" s="131"/>
      <c r="PL292" s="27"/>
      <c r="PM292" s="19"/>
      <c r="PO292" s="75"/>
      <c r="PQ292" s="22"/>
      <c r="PR292" s="131"/>
      <c r="PT292" s="27"/>
      <c r="PU292" s="19"/>
      <c r="PW292" s="75"/>
      <c r="PY292" s="22"/>
      <c r="PZ292" s="131"/>
      <c r="QB292" s="27"/>
      <c r="QC292" s="19"/>
      <c r="QE292" s="75"/>
      <c r="QG292" s="22"/>
      <c r="QH292" s="131"/>
      <c r="QJ292" s="27"/>
      <c r="QK292" s="19"/>
      <c r="QM292" s="75"/>
      <c r="QO292" s="22"/>
      <c r="QP292" s="131"/>
      <c r="QR292" s="27"/>
      <c r="QS292" s="19"/>
      <c r="QU292" s="75"/>
      <c r="QW292" s="22"/>
      <c r="QX292" s="131"/>
      <c r="QZ292" s="27"/>
      <c r="RA292" s="19"/>
      <c r="RC292" s="75"/>
      <c r="RE292" s="22"/>
      <c r="RF292" s="131"/>
      <c r="RH292" s="27"/>
      <c r="RI292" s="19"/>
      <c r="RK292" s="75"/>
      <c r="RM292" s="22"/>
      <c r="RN292" s="131"/>
      <c r="RP292" s="27"/>
      <c r="RQ292" s="19"/>
      <c r="RS292" s="75"/>
      <c r="RU292" s="22"/>
      <c r="RV292" s="131"/>
      <c r="RX292" s="27"/>
      <c r="RY292" s="19"/>
      <c r="SA292" s="75"/>
      <c r="SC292" s="22"/>
      <c r="SD292" s="131"/>
      <c r="SF292" s="27"/>
      <c r="SG292" s="19"/>
      <c r="SI292" s="75"/>
      <c r="SK292" s="22"/>
      <c r="SL292" s="131"/>
      <c r="SN292" s="27"/>
      <c r="SO292" s="19"/>
      <c r="SQ292" s="75"/>
      <c r="SS292" s="22"/>
      <c r="ST292" s="131"/>
      <c r="SV292" s="27"/>
      <c r="SW292" s="19"/>
      <c r="SY292" s="75"/>
      <c r="TA292" s="22"/>
      <c r="TB292" s="131"/>
      <c r="TD292" s="27"/>
      <c r="TE292" s="19"/>
      <c r="TG292" s="75"/>
      <c r="TI292" s="22"/>
      <c r="TJ292" s="131"/>
      <c r="TL292" s="27"/>
      <c r="TM292" s="19"/>
      <c r="TO292" s="75"/>
      <c r="TQ292" s="22"/>
      <c r="TR292" s="131"/>
      <c r="TT292" s="27"/>
      <c r="TU292" s="19"/>
      <c r="TW292" s="75"/>
      <c r="TY292" s="22"/>
      <c r="TZ292" s="131"/>
      <c r="UB292" s="27"/>
      <c r="UC292" s="19"/>
      <c r="UE292" s="75"/>
      <c r="UG292" s="22"/>
      <c r="UH292" s="131"/>
      <c r="UJ292" s="27"/>
      <c r="UK292" s="19"/>
      <c r="UM292" s="75"/>
      <c r="UO292" s="22"/>
      <c r="UP292" s="131"/>
      <c r="UR292" s="27"/>
      <c r="US292" s="19"/>
      <c r="UU292" s="75"/>
      <c r="UW292" s="22"/>
      <c r="UX292" s="131"/>
      <c r="UZ292" s="27"/>
      <c r="VA292" s="19"/>
      <c r="VC292" s="75"/>
      <c r="VE292" s="22"/>
      <c r="VF292" s="131"/>
      <c r="VH292" s="27"/>
      <c r="VI292" s="19"/>
      <c r="VK292" s="75"/>
      <c r="VM292" s="22"/>
      <c r="VN292" s="131"/>
      <c r="VP292" s="27"/>
      <c r="VQ292" s="19"/>
      <c r="VS292" s="75"/>
      <c r="VU292" s="22"/>
      <c r="VV292" s="131"/>
      <c r="VX292" s="27"/>
      <c r="VY292" s="19"/>
      <c r="WA292" s="75"/>
      <c r="WC292" s="22"/>
      <c r="WD292" s="131"/>
      <c r="WF292" s="27"/>
      <c r="WG292" s="19"/>
      <c r="WI292" s="75"/>
      <c r="WK292" s="22"/>
      <c r="WL292" s="131"/>
      <c r="WN292" s="27"/>
      <c r="WO292" s="19"/>
      <c r="WQ292" s="75"/>
      <c r="WS292" s="22"/>
      <c r="WT292" s="131"/>
      <c r="WV292" s="27"/>
      <c r="WW292" s="19"/>
      <c r="WY292" s="75"/>
      <c r="XA292" s="22"/>
      <c r="XB292" s="131"/>
      <c r="XD292" s="27"/>
      <c r="XE292" s="19"/>
      <c r="XG292" s="75"/>
      <c r="XI292" s="22"/>
      <c r="XJ292" s="131"/>
      <c r="XL292" s="27"/>
      <c r="XM292" s="19"/>
      <c r="XO292" s="75"/>
      <c r="XQ292" s="22"/>
      <c r="XR292" s="131"/>
      <c r="XT292" s="27"/>
      <c r="XU292" s="19"/>
      <c r="XW292" s="75"/>
      <c r="XY292" s="22"/>
      <c r="XZ292" s="131"/>
      <c r="YB292" s="27"/>
      <c r="YC292" s="19"/>
      <c r="YE292" s="75"/>
      <c r="YG292" s="22"/>
      <c r="YH292" s="131"/>
      <c r="YJ292" s="27"/>
      <c r="YK292" s="19"/>
      <c r="YM292" s="75"/>
      <c r="YO292" s="22"/>
      <c r="YP292" s="131"/>
      <c r="YR292" s="27"/>
      <c r="YS292" s="19"/>
      <c r="YU292" s="75"/>
      <c r="YW292" s="22"/>
      <c r="YX292" s="131"/>
      <c r="YZ292" s="27"/>
      <c r="ZA292" s="19"/>
      <c r="ZC292" s="75"/>
      <c r="ZE292" s="22"/>
      <c r="ZF292" s="131"/>
      <c r="ZH292" s="27"/>
      <c r="ZI292" s="19"/>
      <c r="ZK292" s="75"/>
      <c r="ZM292" s="22"/>
      <c r="ZN292" s="131"/>
      <c r="ZP292" s="27"/>
      <c r="ZQ292" s="19"/>
      <c r="ZS292" s="75"/>
      <c r="ZU292" s="22"/>
      <c r="ZV292" s="131"/>
      <c r="ZX292" s="27"/>
      <c r="ZY292" s="19"/>
      <c r="AAA292" s="75"/>
      <c r="AAC292" s="22"/>
      <c r="AAD292" s="131"/>
      <c r="AAF292" s="27"/>
      <c r="AAG292" s="19"/>
      <c r="AAI292" s="75"/>
      <c r="AAK292" s="22"/>
      <c r="AAL292" s="131"/>
      <c r="AAN292" s="27"/>
      <c r="AAO292" s="19"/>
      <c r="AAQ292" s="75"/>
      <c r="AAS292" s="22"/>
      <c r="AAT292" s="131"/>
      <c r="AAV292" s="27"/>
      <c r="AAW292" s="19"/>
      <c r="AAY292" s="75"/>
      <c r="ABA292" s="22"/>
      <c r="ABB292" s="131"/>
      <c r="ABD292" s="27"/>
      <c r="ABE292" s="19"/>
      <c r="ABG292" s="75"/>
      <c r="ABI292" s="22"/>
      <c r="ABJ292" s="131"/>
      <c r="ABL292" s="27"/>
      <c r="ABM292" s="19"/>
      <c r="ABO292" s="75"/>
      <c r="ABQ292" s="22"/>
      <c r="ABR292" s="131"/>
      <c r="ABT292" s="27"/>
      <c r="ABU292" s="19"/>
      <c r="ABW292" s="75"/>
      <c r="ABY292" s="22"/>
      <c r="ABZ292" s="131"/>
      <c r="ACB292" s="27"/>
      <c r="ACC292" s="19"/>
      <c r="ACE292" s="75"/>
      <c r="ACG292" s="22"/>
      <c r="ACH292" s="131"/>
      <c r="ACJ292" s="27"/>
      <c r="ACK292" s="19"/>
      <c r="ACM292" s="75"/>
      <c r="ACO292" s="22"/>
      <c r="ACP292" s="131"/>
      <c r="ACR292" s="27"/>
      <c r="ACS292" s="19"/>
      <c r="ACU292" s="75"/>
      <c r="ACW292" s="22"/>
      <c r="ACX292" s="131"/>
      <c r="ACZ292" s="27"/>
      <c r="ADA292" s="19"/>
      <c r="ADC292" s="75"/>
      <c r="ADE292" s="22"/>
      <c r="ADF292" s="131"/>
      <c r="ADH292" s="27"/>
      <c r="ADI292" s="19"/>
      <c r="ADK292" s="75"/>
      <c r="ADM292" s="22"/>
      <c r="ADN292" s="131"/>
      <c r="ADP292" s="27"/>
      <c r="ADQ292" s="19"/>
      <c r="ADS292" s="75"/>
      <c r="ADU292" s="22"/>
      <c r="ADV292" s="131"/>
      <c r="ADX292" s="27"/>
      <c r="ADY292" s="19"/>
      <c r="AEA292" s="75"/>
      <c r="AEC292" s="22"/>
      <c r="AED292" s="131"/>
      <c r="AEF292" s="27"/>
      <c r="AEG292" s="19"/>
      <c r="AEI292" s="75"/>
      <c r="AEK292" s="22"/>
      <c r="AEL292" s="131"/>
      <c r="AEN292" s="27"/>
      <c r="AEO292" s="19"/>
      <c r="AEQ292" s="75"/>
      <c r="AES292" s="22"/>
      <c r="AET292" s="131"/>
      <c r="AEV292" s="27"/>
      <c r="AEW292" s="19"/>
      <c r="AEY292" s="75"/>
      <c r="AFA292" s="22"/>
      <c r="AFB292" s="131"/>
      <c r="AFD292" s="27"/>
      <c r="AFE292" s="19"/>
      <c r="AFG292" s="75"/>
      <c r="AFI292" s="22"/>
      <c r="AFJ292" s="131"/>
      <c r="AFL292" s="27"/>
      <c r="AFM292" s="19"/>
      <c r="AFO292" s="75"/>
      <c r="AFQ292" s="22"/>
      <c r="AFR292" s="131"/>
      <c r="AFT292" s="27"/>
      <c r="AFU292" s="19"/>
      <c r="AFW292" s="75"/>
      <c r="AFY292" s="22"/>
      <c r="AFZ292" s="131"/>
      <c r="AGB292" s="27"/>
      <c r="AGC292" s="19"/>
      <c r="AGE292" s="75"/>
      <c r="AGG292" s="22"/>
      <c r="AGH292" s="131"/>
      <c r="AGJ292" s="27"/>
      <c r="AGK292" s="19"/>
      <c r="AGM292" s="75"/>
      <c r="AGO292" s="22"/>
      <c r="AGP292" s="131"/>
      <c r="AGR292" s="27"/>
      <c r="AGS292" s="19"/>
      <c r="AGU292" s="75"/>
      <c r="AGW292" s="22"/>
      <c r="AGX292" s="131"/>
      <c r="AGZ292" s="27"/>
      <c r="AHA292" s="19"/>
      <c r="AHC292" s="75"/>
      <c r="AHE292" s="22"/>
      <c r="AHF292" s="131"/>
      <c r="AHH292" s="27"/>
      <c r="AHI292" s="19"/>
      <c r="AHK292" s="75"/>
      <c r="AHM292" s="22"/>
      <c r="AHN292" s="131"/>
      <c r="AHP292" s="27"/>
      <c r="AHQ292" s="19"/>
      <c r="AHS292" s="75"/>
      <c r="AHU292" s="22"/>
      <c r="AHV292" s="131"/>
      <c r="AHX292" s="27"/>
      <c r="AHY292" s="19"/>
      <c r="AIA292" s="75"/>
      <c r="AIC292" s="22"/>
      <c r="AID292" s="131"/>
      <c r="AIF292" s="27"/>
      <c r="AIG292" s="19"/>
      <c r="AII292" s="75"/>
      <c r="AIK292" s="22"/>
      <c r="AIL292" s="131"/>
      <c r="AIN292" s="27"/>
      <c r="AIO292" s="19"/>
      <c r="AIQ292" s="75"/>
      <c r="AIS292" s="22"/>
      <c r="AIT292" s="131"/>
      <c r="AIV292" s="27"/>
      <c r="AIW292" s="19"/>
      <c r="AIY292" s="75"/>
      <c r="AJA292" s="22"/>
      <c r="AJB292" s="131"/>
      <c r="AJD292" s="27"/>
      <c r="AJE292" s="19"/>
      <c r="AJG292" s="75"/>
      <c r="AJI292" s="22"/>
      <c r="AJJ292" s="131"/>
      <c r="AJL292" s="27"/>
      <c r="AJM292" s="19"/>
      <c r="AJO292" s="75"/>
      <c r="AJQ292" s="22"/>
      <c r="AJR292" s="131"/>
      <c r="AJT292" s="27"/>
      <c r="AJU292" s="19"/>
      <c r="AJW292" s="75"/>
      <c r="AJY292" s="22"/>
      <c r="AJZ292" s="131"/>
      <c r="AKB292" s="27"/>
      <c r="AKC292" s="19"/>
      <c r="AKE292" s="75"/>
      <c r="AKG292" s="22"/>
      <c r="AKH292" s="131"/>
      <c r="AKJ292" s="27"/>
      <c r="AKK292" s="19"/>
      <c r="AKM292" s="75"/>
      <c r="AKO292" s="22"/>
      <c r="AKP292" s="131"/>
      <c r="AKR292" s="27"/>
      <c r="AKS292" s="19"/>
      <c r="AKU292" s="75"/>
      <c r="AKW292" s="22"/>
      <c r="AKX292" s="131"/>
      <c r="AKZ292" s="27"/>
      <c r="ALA292" s="19"/>
      <c r="ALC292" s="75"/>
      <c r="ALE292" s="22"/>
      <c r="ALF292" s="131"/>
      <c r="ALH292" s="27"/>
      <c r="ALI292" s="19"/>
      <c r="ALK292" s="75"/>
      <c r="ALM292" s="22"/>
      <c r="ALN292" s="131"/>
      <c r="ALP292" s="27"/>
      <c r="ALQ292" s="19"/>
      <c r="ALS292" s="75"/>
      <c r="ALU292" s="22"/>
      <c r="ALV292" s="131"/>
      <c r="ALX292" s="27"/>
      <c r="ALY292" s="19"/>
      <c r="AMA292" s="75"/>
      <c r="AMC292" s="22"/>
      <c r="AMD292" s="131"/>
      <c r="AMF292" s="27"/>
      <c r="AMG292" s="19"/>
      <c r="AMI292" s="75"/>
      <c r="AMK292" s="22"/>
      <c r="AML292" s="131"/>
      <c r="AMN292" s="27"/>
      <c r="AMO292" s="19"/>
      <c r="AMQ292" s="75"/>
      <c r="AMS292" s="22"/>
      <c r="AMT292" s="131"/>
      <c r="AMV292" s="27"/>
      <c r="AMW292" s="19"/>
      <c r="AMY292" s="75"/>
      <c r="ANA292" s="22"/>
      <c r="ANB292" s="131"/>
      <c r="AND292" s="27"/>
      <c r="ANE292" s="19"/>
      <c r="ANG292" s="75"/>
      <c r="ANI292" s="22"/>
      <c r="ANJ292" s="131"/>
      <c r="ANL292" s="27"/>
      <c r="ANM292" s="19"/>
      <c r="ANO292" s="75"/>
      <c r="ANQ292" s="22"/>
      <c r="ANR292" s="131"/>
      <c r="ANT292" s="27"/>
      <c r="ANU292" s="19"/>
      <c r="ANW292" s="75"/>
      <c r="ANY292" s="22"/>
      <c r="ANZ292" s="131"/>
      <c r="AOB292" s="27"/>
      <c r="AOC292" s="19"/>
      <c r="AOE292" s="75"/>
      <c r="AOG292" s="22"/>
      <c r="AOH292" s="131"/>
      <c r="AOJ292" s="27"/>
      <c r="AOK292" s="19"/>
      <c r="AOM292" s="75"/>
      <c r="AOO292" s="22"/>
      <c r="AOP292" s="131"/>
      <c r="AOR292" s="27"/>
      <c r="AOS292" s="19"/>
      <c r="AOU292" s="75"/>
      <c r="AOW292" s="22"/>
      <c r="AOX292" s="131"/>
      <c r="AOZ292" s="27"/>
      <c r="APA292" s="19"/>
      <c r="APC292" s="75"/>
      <c r="APE292" s="22"/>
      <c r="APF292" s="131"/>
      <c r="APH292" s="27"/>
      <c r="API292" s="19"/>
      <c r="APK292" s="75"/>
      <c r="APM292" s="22"/>
      <c r="APN292" s="131"/>
      <c r="APP292" s="27"/>
      <c r="APQ292" s="19"/>
      <c r="APS292" s="75"/>
      <c r="APU292" s="22"/>
      <c r="APV292" s="131"/>
      <c r="APX292" s="27"/>
      <c r="APY292" s="19"/>
      <c r="AQA292" s="75"/>
      <c r="AQC292" s="22"/>
      <c r="AQD292" s="131"/>
      <c r="AQF292" s="27"/>
      <c r="AQG292" s="19"/>
      <c r="AQI292" s="75"/>
      <c r="AQK292" s="22"/>
      <c r="AQL292" s="131"/>
      <c r="AQN292" s="27"/>
      <c r="AQO292" s="19"/>
      <c r="AQQ292" s="75"/>
      <c r="AQS292" s="22"/>
      <c r="AQT292" s="131"/>
      <c r="AQV292" s="27"/>
      <c r="AQW292" s="19"/>
      <c r="AQY292" s="75"/>
      <c r="ARA292" s="22"/>
      <c r="ARB292" s="131"/>
      <c r="ARD292" s="27"/>
      <c r="ARE292" s="19"/>
      <c r="ARG292" s="75"/>
      <c r="ARI292" s="22"/>
      <c r="ARJ292" s="131"/>
      <c r="ARL292" s="27"/>
      <c r="ARM292" s="19"/>
      <c r="ARO292" s="75"/>
      <c r="ARQ292" s="22"/>
      <c r="ARR292" s="131"/>
      <c r="ART292" s="27"/>
      <c r="ARU292" s="19"/>
      <c r="ARW292" s="75"/>
      <c r="ARY292" s="22"/>
      <c r="ARZ292" s="131"/>
      <c r="ASB292" s="27"/>
      <c r="ASC292" s="19"/>
      <c r="ASE292" s="75"/>
      <c r="ASG292" s="22"/>
      <c r="ASH292" s="131"/>
      <c r="ASJ292" s="27"/>
      <c r="ASK292" s="19"/>
      <c r="ASM292" s="75"/>
      <c r="ASO292" s="22"/>
      <c r="ASP292" s="131"/>
      <c r="ASR292" s="27"/>
      <c r="ASS292" s="19"/>
      <c r="ASU292" s="75"/>
      <c r="ASW292" s="22"/>
      <c r="ASX292" s="131"/>
      <c r="ASZ292" s="27"/>
      <c r="ATA292" s="19"/>
      <c r="ATC292" s="75"/>
      <c r="ATE292" s="22"/>
      <c r="ATF292" s="131"/>
      <c r="ATH292" s="27"/>
      <c r="ATI292" s="19"/>
      <c r="ATK292" s="75"/>
      <c r="ATM292" s="22"/>
      <c r="ATN292" s="131"/>
      <c r="ATP292" s="27"/>
      <c r="ATQ292" s="19"/>
      <c r="ATS292" s="75"/>
      <c r="ATU292" s="22"/>
      <c r="ATV292" s="131"/>
      <c r="ATX292" s="27"/>
      <c r="ATY292" s="19"/>
      <c r="AUA292" s="75"/>
      <c r="AUC292" s="22"/>
      <c r="AUD292" s="131"/>
      <c r="AUF292" s="27"/>
      <c r="AUG292" s="19"/>
      <c r="AUI292" s="75"/>
      <c r="AUK292" s="22"/>
      <c r="AUL292" s="131"/>
      <c r="AUN292" s="27"/>
      <c r="AUO292" s="19"/>
      <c r="AUQ292" s="75"/>
      <c r="AUS292" s="22"/>
      <c r="AUT292" s="131"/>
      <c r="AUV292" s="27"/>
      <c r="AUW292" s="19"/>
      <c r="AUY292" s="75"/>
      <c r="AVA292" s="22"/>
      <c r="AVB292" s="131"/>
      <c r="AVD292" s="27"/>
      <c r="AVE292" s="19"/>
      <c r="AVG292" s="75"/>
      <c r="AVI292" s="22"/>
      <c r="AVJ292" s="131"/>
      <c r="AVL292" s="27"/>
      <c r="AVM292" s="19"/>
      <c r="AVO292" s="75"/>
      <c r="AVQ292" s="22"/>
      <c r="AVR292" s="131"/>
      <c r="AVT292" s="27"/>
      <c r="AVU292" s="19"/>
      <c r="AVW292" s="75"/>
      <c r="AVY292" s="22"/>
      <c r="AVZ292" s="131"/>
      <c r="AWB292" s="27"/>
      <c r="AWC292" s="19"/>
      <c r="AWE292" s="75"/>
      <c r="AWG292" s="22"/>
      <c r="AWH292" s="131"/>
      <c r="AWJ292" s="27"/>
      <c r="AWK292" s="19"/>
      <c r="AWM292" s="75"/>
      <c r="AWO292" s="22"/>
      <c r="AWP292" s="131"/>
      <c r="AWR292" s="27"/>
      <c r="AWS292" s="19"/>
      <c r="AWU292" s="75"/>
      <c r="AWW292" s="22"/>
      <c r="AWX292" s="131"/>
      <c r="AWZ292" s="27"/>
      <c r="AXA292" s="19"/>
      <c r="AXC292" s="75"/>
      <c r="AXE292" s="22"/>
      <c r="AXF292" s="131"/>
      <c r="AXH292" s="27"/>
      <c r="AXI292" s="19"/>
      <c r="AXK292" s="75"/>
      <c r="AXM292" s="22"/>
      <c r="AXN292" s="131"/>
      <c r="AXP292" s="27"/>
      <c r="AXQ292" s="19"/>
      <c r="AXS292" s="75"/>
      <c r="AXU292" s="22"/>
      <c r="AXV292" s="131"/>
      <c r="AXX292" s="27"/>
      <c r="AXY292" s="19"/>
      <c r="AYA292" s="75"/>
      <c r="AYC292" s="22"/>
      <c r="AYD292" s="131"/>
      <c r="AYF292" s="27"/>
      <c r="AYG292" s="19"/>
      <c r="AYI292" s="75"/>
      <c r="AYK292" s="22"/>
      <c r="AYL292" s="131"/>
      <c r="AYN292" s="27"/>
      <c r="AYO292" s="19"/>
      <c r="AYQ292" s="75"/>
      <c r="AYS292" s="22"/>
      <c r="AYT292" s="131"/>
      <c r="AYV292" s="27"/>
      <c r="AYW292" s="19"/>
      <c r="AYY292" s="75"/>
      <c r="AZA292" s="22"/>
      <c r="AZB292" s="131"/>
      <c r="AZD292" s="27"/>
      <c r="AZE292" s="19"/>
      <c r="AZG292" s="75"/>
      <c r="AZI292" s="22"/>
      <c r="AZJ292" s="131"/>
      <c r="AZL292" s="27"/>
      <c r="AZM292" s="19"/>
      <c r="AZO292" s="75"/>
      <c r="AZQ292" s="22"/>
      <c r="AZR292" s="131"/>
      <c r="AZT292" s="27"/>
      <c r="AZU292" s="19"/>
      <c r="AZW292" s="75"/>
      <c r="AZY292" s="22"/>
      <c r="AZZ292" s="131"/>
      <c r="BAB292" s="27"/>
      <c r="BAC292" s="19"/>
      <c r="BAE292" s="75"/>
      <c r="BAG292" s="22"/>
      <c r="BAH292" s="131"/>
      <c r="BAJ292" s="27"/>
      <c r="BAK292" s="19"/>
      <c r="BAM292" s="75"/>
      <c r="BAO292" s="22"/>
      <c r="BAP292" s="131"/>
      <c r="BAR292" s="27"/>
      <c r="BAS292" s="19"/>
      <c r="BAU292" s="75"/>
      <c r="BAW292" s="22"/>
      <c r="BAX292" s="131"/>
      <c r="BAZ292" s="27"/>
      <c r="BBA292" s="19"/>
      <c r="BBC292" s="75"/>
      <c r="BBE292" s="22"/>
      <c r="BBF292" s="131"/>
      <c r="BBH292" s="27"/>
      <c r="BBI292" s="19"/>
      <c r="BBK292" s="75"/>
      <c r="BBM292" s="22"/>
      <c r="BBN292" s="131"/>
      <c r="BBP292" s="27"/>
      <c r="BBQ292" s="19"/>
      <c r="BBS292" s="75"/>
      <c r="BBU292" s="22"/>
      <c r="BBV292" s="131"/>
      <c r="BBX292" s="27"/>
      <c r="BBY292" s="19"/>
      <c r="BCA292" s="75"/>
      <c r="BCC292" s="22"/>
      <c r="BCD292" s="131"/>
      <c r="BCF292" s="27"/>
      <c r="BCG292" s="19"/>
      <c r="BCI292" s="75"/>
      <c r="BCK292" s="22"/>
      <c r="BCL292" s="131"/>
      <c r="BCN292" s="27"/>
      <c r="BCO292" s="19"/>
      <c r="BCQ292" s="75"/>
      <c r="BCS292" s="22"/>
      <c r="BCT292" s="131"/>
      <c r="BCV292" s="27"/>
      <c r="BCW292" s="19"/>
      <c r="BCY292" s="75"/>
      <c r="BDA292" s="22"/>
      <c r="BDB292" s="131"/>
      <c r="BDD292" s="27"/>
      <c r="BDE292" s="19"/>
      <c r="BDG292" s="75"/>
      <c r="BDI292" s="22"/>
      <c r="BDJ292" s="131"/>
      <c r="BDL292" s="27"/>
      <c r="BDM292" s="19"/>
      <c r="BDO292" s="75"/>
      <c r="BDQ292" s="22"/>
      <c r="BDR292" s="131"/>
      <c r="BDT292" s="27"/>
      <c r="BDU292" s="19"/>
      <c r="BDW292" s="75"/>
      <c r="BDY292" s="22"/>
      <c r="BDZ292" s="131"/>
      <c r="BEB292" s="27"/>
      <c r="BEC292" s="19"/>
      <c r="BEE292" s="75"/>
      <c r="BEG292" s="22"/>
      <c r="BEH292" s="131"/>
      <c r="BEJ292" s="27"/>
      <c r="BEK292" s="19"/>
      <c r="BEM292" s="75"/>
      <c r="BEO292" s="22"/>
      <c r="BEP292" s="131"/>
      <c r="BER292" s="27"/>
      <c r="BES292" s="19"/>
      <c r="BEU292" s="75"/>
      <c r="BEW292" s="22"/>
      <c r="BEX292" s="131"/>
      <c r="BEZ292" s="27"/>
      <c r="BFA292" s="19"/>
      <c r="BFC292" s="75"/>
      <c r="BFE292" s="22"/>
      <c r="BFF292" s="131"/>
      <c r="BFH292" s="27"/>
      <c r="BFI292" s="19"/>
      <c r="BFK292" s="75"/>
      <c r="BFM292" s="22"/>
      <c r="BFN292" s="131"/>
      <c r="BFP292" s="27"/>
      <c r="BFQ292" s="19"/>
      <c r="BFS292" s="75"/>
      <c r="BFU292" s="22"/>
      <c r="BFV292" s="131"/>
      <c r="BFX292" s="27"/>
      <c r="BFY292" s="19"/>
      <c r="BGA292" s="75"/>
      <c r="BGC292" s="22"/>
      <c r="BGD292" s="131"/>
      <c r="BGF292" s="27"/>
      <c r="BGG292" s="19"/>
      <c r="BGI292" s="75"/>
      <c r="BGK292" s="22"/>
      <c r="BGL292" s="131"/>
      <c r="BGN292" s="27"/>
      <c r="BGO292" s="19"/>
      <c r="BGQ292" s="75"/>
      <c r="BGS292" s="22"/>
      <c r="BGT292" s="131"/>
      <c r="BGV292" s="27"/>
      <c r="BGW292" s="19"/>
      <c r="BGY292" s="75"/>
      <c r="BHA292" s="22"/>
      <c r="BHB292" s="131"/>
      <c r="BHD292" s="27"/>
      <c r="BHE292" s="19"/>
      <c r="BHG292" s="75"/>
      <c r="BHI292" s="22"/>
      <c r="BHJ292" s="131"/>
      <c r="BHL292" s="27"/>
      <c r="BHM292" s="19"/>
      <c r="BHO292" s="75"/>
      <c r="BHQ292" s="22"/>
      <c r="BHR292" s="131"/>
      <c r="BHT292" s="27"/>
      <c r="BHU292" s="19"/>
      <c r="BHW292" s="75"/>
      <c r="BHY292" s="22"/>
      <c r="BHZ292" s="131"/>
      <c r="BIB292" s="27"/>
      <c r="BIC292" s="19"/>
      <c r="BIE292" s="75"/>
      <c r="BIG292" s="22"/>
      <c r="BIH292" s="131"/>
      <c r="BIJ292" s="27"/>
      <c r="BIK292" s="19"/>
      <c r="BIM292" s="75"/>
      <c r="BIO292" s="22"/>
      <c r="BIP292" s="131"/>
      <c r="BIR292" s="27"/>
      <c r="BIS292" s="19"/>
      <c r="BIU292" s="75"/>
      <c r="BIW292" s="22"/>
      <c r="BIX292" s="131"/>
      <c r="BIZ292" s="27"/>
      <c r="BJA292" s="19"/>
      <c r="BJC292" s="75"/>
      <c r="BJE292" s="22"/>
      <c r="BJF292" s="131"/>
      <c r="BJH292" s="27"/>
      <c r="BJI292" s="19"/>
      <c r="BJK292" s="75"/>
      <c r="BJM292" s="22"/>
      <c r="BJN292" s="131"/>
      <c r="BJP292" s="27"/>
      <c r="BJQ292" s="19"/>
      <c r="BJS292" s="75"/>
      <c r="BJU292" s="22"/>
      <c r="BJV292" s="131"/>
      <c r="BJX292" s="27"/>
      <c r="BJY292" s="19"/>
      <c r="BKA292" s="75"/>
      <c r="BKC292" s="22"/>
      <c r="BKD292" s="131"/>
      <c r="BKF292" s="27"/>
      <c r="BKG292" s="19"/>
      <c r="BKI292" s="75"/>
      <c r="BKK292" s="22"/>
      <c r="BKL292" s="131"/>
      <c r="BKN292" s="27"/>
      <c r="BKO292" s="19"/>
      <c r="BKQ292" s="75"/>
      <c r="BKS292" s="22"/>
      <c r="BKT292" s="131"/>
      <c r="BKV292" s="27"/>
      <c r="BKW292" s="19"/>
      <c r="BKY292" s="75"/>
      <c r="BLA292" s="22"/>
      <c r="BLB292" s="131"/>
      <c r="BLD292" s="27"/>
      <c r="BLE292" s="19"/>
      <c r="BLG292" s="75"/>
      <c r="BLI292" s="22"/>
      <c r="BLJ292" s="131"/>
      <c r="BLL292" s="27"/>
      <c r="BLM292" s="19"/>
      <c r="BLO292" s="75"/>
      <c r="BLQ292" s="22"/>
      <c r="BLR292" s="131"/>
      <c r="BLT292" s="27"/>
      <c r="BLU292" s="19"/>
      <c r="BLW292" s="75"/>
      <c r="BLY292" s="22"/>
      <c r="BLZ292" s="131"/>
      <c r="BMB292" s="27"/>
      <c r="BMC292" s="19"/>
      <c r="BME292" s="75"/>
      <c r="BMG292" s="22"/>
      <c r="BMH292" s="131"/>
      <c r="BMJ292" s="27"/>
      <c r="BMK292" s="19"/>
      <c r="BMM292" s="75"/>
      <c r="BMO292" s="22"/>
      <c r="BMP292" s="131"/>
      <c r="BMR292" s="27"/>
      <c r="BMS292" s="19"/>
      <c r="BMU292" s="75"/>
      <c r="BMW292" s="22"/>
      <c r="BMX292" s="131"/>
      <c r="BMZ292" s="27"/>
      <c r="BNA292" s="19"/>
      <c r="BNC292" s="75"/>
      <c r="BNE292" s="22"/>
      <c r="BNF292" s="131"/>
      <c r="BNH292" s="27"/>
      <c r="BNI292" s="19"/>
      <c r="BNK292" s="75"/>
      <c r="BNM292" s="22"/>
      <c r="BNN292" s="131"/>
      <c r="BNP292" s="27"/>
      <c r="BNQ292" s="19"/>
      <c r="BNS292" s="75"/>
      <c r="BNU292" s="22"/>
      <c r="BNV292" s="131"/>
      <c r="BNX292" s="27"/>
      <c r="BNY292" s="19"/>
      <c r="BOA292" s="75"/>
      <c r="BOC292" s="22"/>
      <c r="BOD292" s="131"/>
      <c r="BOF292" s="27"/>
      <c r="BOG292" s="19"/>
      <c r="BOI292" s="75"/>
      <c r="BOK292" s="22"/>
      <c r="BOL292" s="131"/>
      <c r="BON292" s="27"/>
      <c r="BOO292" s="19"/>
      <c r="BOQ292" s="75"/>
      <c r="BOS292" s="22"/>
      <c r="BOT292" s="131"/>
      <c r="BOV292" s="27"/>
      <c r="BOW292" s="19"/>
      <c r="BOY292" s="75"/>
      <c r="BPA292" s="22"/>
      <c r="BPB292" s="131"/>
      <c r="BPD292" s="27"/>
      <c r="BPE292" s="19"/>
      <c r="BPG292" s="75"/>
      <c r="BPI292" s="22"/>
      <c r="BPJ292" s="131"/>
      <c r="BPL292" s="27"/>
      <c r="BPM292" s="19"/>
      <c r="BPO292" s="75"/>
      <c r="BPQ292" s="22"/>
      <c r="BPR292" s="131"/>
      <c r="BPT292" s="27"/>
      <c r="BPU292" s="19"/>
      <c r="BPW292" s="75"/>
      <c r="BPY292" s="22"/>
      <c r="BPZ292" s="131"/>
      <c r="BQB292" s="27"/>
      <c r="BQC292" s="19"/>
      <c r="BQE292" s="75"/>
      <c r="BQG292" s="22"/>
      <c r="BQH292" s="131"/>
      <c r="BQJ292" s="27"/>
      <c r="BQK292" s="19"/>
      <c r="BQM292" s="75"/>
      <c r="BQO292" s="22"/>
      <c r="BQP292" s="131"/>
      <c r="BQR292" s="27"/>
      <c r="BQS292" s="19"/>
      <c r="BQU292" s="75"/>
      <c r="BQW292" s="22"/>
      <c r="BQX292" s="131"/>
      <c r="BQZ292" s="27"/>
      <c r="BRA292" s="19"/>
      <c r="BRC292" s="75"/>
      <c r="BRE292" s="22"/>
      <c r="BRF292" s="131"/>
      <c r="BRH292" s="27"/>
      <c r="BRI292" s="19"/>
      <c r="BRK292" s="75"/>
      <c r="BRM292" s="22"/>
      <c r="BRN292" s="131"/>
      <c r="BRP292" s="27"/>
      <c r="BRQ292" s="19"/>
      <c r="BRS292" s="75"/>
      <c r="BRU292" s="22"/>
      <c r="BRV292" s="131"/>
      <c r="BRX292" s="27"/>
      <c r="BRY292" s="19"/>
      <c r="BSA292" s="75"/>
      <c r="BSC292" s="22"/>
      <c r="BSD292" s="131"/>
      <c r="BSF292" s="27"/>
      <c r="BSG292" s="19"/>
      <c r="BSI292" s="75"/>
      <c r="BSK292" s="22"/>
      <c r="BSL292" s="131"/>
      <c r="BSN292" s="27"/>
      <c r="BSO292" s="19"/>
      <c r="BSQ292" s="75"/>
      <c r="BSS292" s="22"/>
      <c r="BST292" s="131"/>
      <c r="BSV292" s="27"/>
      <c r="BSW292" s="19"/>
      <c r="BSY292" s="75"/>
      <c r="BTA292" s="22"/>
      <c r="BTB292" s="131"/>
      <c r="BTD292" s="27"/>
      <c r="BTE292" s="19"/>
      <c r="BTG292" s="75"/>
      <c r="BTI292" s="22"/>
      <c r="BTJ292" s="131"/>
      <c r="BTL292" s="27"/>
      <c r="BTM292" s="19"/>
      <c r="BTO292" s="75"/>
      <c r="BTQ292" s="22"/>
      <c r="BTR292" s="131"/>
      <c r="BTT292" s="27"/>
      <c r="BTU292" s="19"/>
      <c r="BTW292" s="75"/>
      <c r="BTY292" s="22"/>
      <c r="BTZ292" s="131"/>
      <c r="BUB292" s="27"/>
      <c r="BUC292" s="19"/>
      <c r="BUE292" s="75"/>
      <c r="BUG292" s="22"/>
      <c r="BUH292" s="131"/>
      <c r="BUJ292" s="27"/>
      <c r="BUK292" s="19"/>
      <c r="BUM292" s="75"/>
      <c r="BUO292" s="22"/>
      <c r="BUP292" s="131"/>
      <c r="BUR292" s="27"/>
      <c r="BUS292" s="19"/>
      <c r="BUU292" s="75"/>
      <c r="BUW292" s="22"/>
      <c r="BUX292" s="131"/>
      <c r="BUZ292" s="27"/>
      <c r="BVA292" s="19"/>
      <c r="BVC292" s="75"/>
      <c r="BVE292" s="22"/>
      <c r="BVF292" s="131"/>
      <c r="BVH292" s="27"/>
      <c r="BVI292" s="19"/>
      <c r="BVK292" s="75"/>
      <c r="BVM292" s="22"/>
      <c r="BVN292" s="131"/>
      <c r="BVP292" s="27"/>
      <c r="BVQ292" s="19"/>
      <c r="BVS292" s="75"/>
      <c r="BVU292" s="22"/>
      <c r="BVV292" s="131"/>
      <c r="BVX292" s="27"/>
      <c r="BVY292" s="19"/>
      <c r="BWA292" s="75"/>
      <c r="BWC292" s="22"/>
      <c r="BWD292" s="131"/>
      <c r="BWF292" s="27"/>
      <c r="BWG292" s="19"/>
      <c r="BWI292" s="75"/>
      <c r="BWK292" s="22"/>
      <c r="BWL292" s="131"/>
      <c r="BWN292" s="27"/>
      <c r="BWO292" s="19"/>
      <c r="BWQ292" s="75"/>
      <c r="BWS292" s="22"/>
      <c r="BWT292" s="131"/>
      <c r="BWV292" s="27"/>
      <c r="BWW292" s="19"/>
      <c r="BWY292" s="75"/>
      <c r="BXA292" s="22"/>
      <c r="BXB292" s="131"/>
      <c r="BXD292" s="27"/>
      <c r="BXE292" s="19"/>
      <c r="BXG292" s="75"/>
      <c r="BXI292" s="22"/>
      <c r="BXJ292" s="131"/>
      <c r="BXL292" s="27"/>
      <c r="BXM292" s="19"/>
      <c r="BXO292" s="75"/>
      <c r="BXQ292" s="22"/>
      <c r="BXR292" s="131"/>
      <c r="BXT292" s="27"/>
      <c r="BXU292" s="19"/>
      <c r="BXW292" s="75"/>
      <c r="BXY292" s="22"/>
      <c r="BXZ292" s="131"/>
      <c r="BYB292" s="27"/>
      <c r="BYC292" s="19"/>
      <c r="BYE292" s="75"/>
      <c r="BYG292" s="22"/>
      <c r="BYH292" s="131"/>
      <c r="BYJ292" s="27"/>
      <c r="BYK292" s="19"/>
      <c r="BYM292" s="75"/>
      <c r="BYO292" s="22"/>
      <c r="BYP292" s="131"/>
      <c r="BYR292" s="27"/>
      <c r="BYS292" s="19"/>
      <c r="BYU292" s="75"/>
      <c r="BYW292" s="22"/>
      <c r="BYX292" s="131"/>
      <c r="BYZ292" s="27"/>
      <c r="BZA292" s="19"/>
      <c r="BZC292" s="75"/>
      <c r="BZE292" s="22"/>
      <c r="BZF292" s="131"/>
      <c r="BZH292" s="27"/>
      <c r="BZI292" s="19"/>
      <c r="BZK292" s="75"/>
      <c r="BZM292" s="22"/>
      <c r="BZN292" s="131"/>
      <c r="BZP292" s="27"/>
      <c r="BZQ292" s="19"/>
      <c r="BZS292" s="75"/>
      <c r="BZU292" s="22"/>
      <c r="BZV292" s="131"/>
      <c r="BZX292" s="27"/>
      <c r="BZY292" s="19"/>
      <c r="CAA292" s="75"/>
      <c r="CAC292" s="22"/>
      <c r="CAD292" s="131"/>
      <c r="CAF292" s="27"/>
      <c r="CAG292" s="19"/>
      <c r="CAI292" s="75"/>
      <c r="CAK292" s="22"/>
      <c r="CAL292" s="131"/>
      <c r="CAN292" s="27"/>
      <c r="CAO292" s="19"/>
      <c r="CAQ292" s="75"/>
      <c r="CAS292" s="22"/>
      <c r="CAT292" s="131"/>
      <c r="CAV292" s="27"/>
      <c r="CAW292" s="19"/>
      <c r="CAY292" s="75"/>
      <c r="CBA292" s="22"/>
      <c r="CBB292" s="131"/>
      <c r="CBD292" s="27"/>
      <c r="CBE292" s="19"/>
      <c r="CBG292" s="75"/>
      <c r="CBI292" s="22"/>
      <c r="CBJ292" s="131"/>
      <c r="CBL292" s="27"/>
      <c r="CBM292" s="19"/>
      <c r="CBO292" s="75"/>
      <c r="CBQ292" s="22"/>
      <c r="CBR292" s="131"/>
      <c r="CBT292" s="27"/>
      <c r="CBU292" s="19"/>
      <c r="CBW292" s="75"/>
      <c r="CBY292" s="22"/>
      <c r="CBZ292" s="131"/>
      <c r="CCB292" s="27"/>
      <c r="CCC292" s="19"/>
      <c r="CCE292" s="75"/>
      <c r="CCG292" s="22"/>
      <c r="CCH292" s="131"/>
      <c r="CCJ292" s="27"/>
      <c r="CCK292" s="19"/>
      <c r="CCM292" s="75"/>
      <c r="CCO292" s="22"/>
      <c r="CCP292" s="131"/>
      <c r="CCR292" s="27"/>
      <c r="CCS292" s="19"/>
      <c r="CCU292" s="75"/>
      <c r="CCW292" s="22"/>
      <c r="CCX292" s="131"/>
      <c r="CCZ292" s="27"/>
      <c r="CDA292" s="19"/>
      <c r="CDC292" s="75"/>
      <c r="CDE292" s="22"/>
      <c r="CDF292" s="131"/>
      <c r="CDH292" s="27"/>
      <c r="CDI292" s="19"/>
      <c r="CDK292" s="75"/>
      <c r="CDM292" s="22"/>
      <c r="CDN292" s="131"/>
      <c r="CDP292" s="27"/>
      <c r="CDQ292" s="19"/>
      <c r="CDS292" s="75"/>
      <c r="CDU292" s="22"/>
      <c r="CDV292" s="131"/>
      <c r="CDX292" s="27"/>
      <c r="CDY292" s="19"/>
      <c r="CEA292" s="75"/>
      <c r="CEC292" s="22"/>
      <c r="CED292" s="131"/>
      <c r="CEF292" s="27"/>
      <c r="CEG292" s="19"/>
      <c r="CEI292" s="75"/>
      <c r="CEK292" s="22"/>
      <c r="CEL292" s="131"/>
      <c r="CEN292" s="27"/>
      <c r="CEO292" s="19"/>
      <c r="CEQ292" s="75"/>
      <c r="CES292" s="22"/>
      <c r="CET292" s="131"/>
      <c r="CEV292" s="27"/>
      <c r="CEW292" s="19"/>
      <c r="CEY292" s="75"/>
      <c r="CFA292" s="22"/>
      <c r="CFB292" s="131"/>
      <c r="CFD292" s="27"/>
      <c r="CFE292" s="19"/>
      <c r="CFG292" s="75"/>
      <c r="CFI292" s="22"/>
      <c r="CFJ292" s="131"/>
      <c r="CFL292" s="27"/>
      <c r="CFM292" s="19"/>
      <c r="CFO292" s="75"/>
      <c r="CFQ292" s="22"/>
      <c r="CFR292" s="131"/>
      <c r="CFT292" s="27"/>
      <c r="CFU292" s="19"/>
      <c r="CFW292" s="75"/>
      <c r="CFY292" s="22"/>
      <c r="CFZ292" s="131"/>
      <c r="CGB292" s="27"/>
      <c r="CGC292" s="19"/>
      <c r="CGE292" s="75"/>
      <c r="CGG292" s="22"/>
      <c r="CGH292" s="131"/>
      <c r="CGJ292" s="27"/>
      <c r="CGK292" s="19"/>
      <c r="CGM292" s="75"/>
      <c r="CGO292" s="22"/>
      <c r="CGP292" s="131"/>
      <c r="CGR292" s="27"/>
      <c r="CGS292" s="19"/>
      <c r="CGU292" s="75"/>
      <c r="CGW292" s="22"/>
      <c r="CGX292" s="131"/>
      <c r="CGZ292" s="27"/>
      <c r="CHA292" s="19"/>
      <c r="CHC292" s="75"/>
      <c r="CHE292" s="22"/>
      <c r="CHF292" s="131"/>
      <c r="CHH292" s="27"/>
      <c r="CHI292" s="19"/>
      <c r="CHK292" s="75"/>
      <c r="CHM292" s="22"/>
      <c r="CHN292" s="131"/>
      <c r="CHP292" s="27"/>
      <c r="CHQ292" s="19"/>
      <c r="CHS292" s="75"/>
      <c r="CHU292" s="22"/>
      <c r="CHV292" s="131"/>
      <c r="CHX292" s="27"/>
      <c r="CHY292" s="19"/>
      <c r="CIA292" s="75"/>
      <c r="CIC292" s="22"/>
      <c r="CID292" s="131"/>
      <c r="CIF292" s="27"/>
      <c r="CIG292" s="19"/>
      <c r="CII292" s="75"/>
      <c r="CIK292" s="22"/>
      <c r="CIL292" s="131"/>
      <c r="CIN292" s="27"/>
      <c r="CIO292" s="19"/>
      <c r="CIQ292" s="75"/>
      <c r="CIS292" s="22"/>
      <c r="CIT292" s="131"/>
      <c r="CIV292" s="27"/>
      <c r="CIW292" s="19"/>
      <c r="CIY292" s="75"/>
      <c r="CJA292" s="22"/>
      <c r="CJB292" s="131"/>
      <c r="CJD292" s="27"/>
      <c r="CJE292" s="19"/>
      <c r="CJG292" s="75"/>
      <c r="CJI292" s="22"/>
      <c r="CJJ292" s="131"/>
      <c r="CJL292" s="27"/>
      <c r="CJM292" s="19"/>
      <c r="CJO292" s="75"/>
      <c r="CJQ292" s="22"/>
      <c r="CJR292" s="131"/>
      <c r="CJT292" s="27"/>
      <c r="CJU292" s="19"/>
      <c r="CJW292" s="75"/>
      <c r="CJY292" s="22"/>
      <c r="CJZ292" s="131"/>
      <c r="CKB292" s="27"/>
      <c r="CKC292" s="19"/>
      <c r="CKE292" s="75"/>
      <c r="CKG292" s="22"/>
      <c r="CKH292" s="131"/>
      <c r="CKJ292" s="27"/>
      <c r="CKK292" s="19"/>
      <c r="CKM292" s="75"/>
      <c r="CKO292" s="22"/>
      <c r="CKP292" s="131"/>
      <c r="CKR292" s="27"/>
      <c r="CKS292" s="19"/>
      <c r="CKU292" s="75"/>
      <c r="CKW292" s="22"/>
      <c r="CKX292" s="131"/>
      <c r="CKZ292" s="27"/>
      <c r="CLA292" s="19"/>
      <c r="CLC292" s="75"/>
      <c r="CLE292" s="22"/>
      <c r="CLF292" s="131"/>
      <c r="CLH292" s="27"/>
      <c r="CLI292" s="19"/>
      <c r="CLK292" s="75"/>
      <c r="CLM292" s="22"/>
      <c r="CLN292" s="131"/>
      <c r="CLP292" s="27"/>
      <c r="CLQ292" s="19"/>
      <c r="CLS292" s="75"/>
      <c r="CLU292" s="22"/>
      <c r="CLV292" s="131"/>
      <c r="CLX292" s="27"/>
      <c r="CLY292" s="19"/>
      <c r="CMA292" s="75"/>
      <c r="CMC292" s="22"/>
      <c r="CMD292" s="131"/>
      <c r="CMF292" s="27"/>
      <c r="CMG292" s="19"/>
      <c r="CMI292" s="75"/>
      <c r="CMK292" s="22"/>
      <c r="CML292" s="131"/>
      <c r="CMN292" s="27"/>
      <c r="CMO292" s="19"/>
      <c r="CMQ292" s="75"/>
      <c r="CMS292" s="22"/>
      <c r="CMT292" s="131"/>
      <c r="CMV292" s="27"/>
      <c r="CMW292" s="19"/>
      <c r="CMY292" s="75"/>
      <c r="CNA292" s="22"/>
      <c r="CNB292" s="131"/>
      <c r="CND292" s="27"/>
      <c r="CNE292" s="19"/>
      <c r="CNG292" s="75"/>
      <c r="CNI292" s="22"/>
      <c r="CNJ292" s="131"/>
      <c r="CNL292" s="27"/>
      <c r="CNM292" s="19"/>
      <c r="CNO292" s="75"/>
      <c r="CNQ292" s="22"/>
      <c r="CNR292" s="131"/>
      <c r="CNT292" s="27"/>
      <c r="CNU292" s="19"/>
      <c r="CNW292" s="75"/>
      <c r="CNY292" s="22"/>
      <c r="CNZ292" s="131"/>
      <c r="COB292" s="27"/>
      <c r="COC292" s="19"/>
      <c r="COE292" s="75"/>
      <c r="COG292" s="22"/>
      <c r="COH292" s="131"/>
      <c r="COJ292" s="27"/>
      <c r="COK292" s="19"/>
      <c r="COM292" s="75"/>
      <c r="COO292" s="22"/>
      <c r="COP292" s="131"/>
      <c r="COR292" s="27"/>
      <c r="COS292" s="19"/>
      <c r="COU292" s="75"/>
      <c r="COW292" s="22"/>
      <c r="COX292" s="131"/>
      <c r="COZ292" s="27"/>
      <c r="CPA292" s="19"/>
      <c r="CPC292" s="75"/>
      <c r="CPE292" s="22"/>
      <c r="CPF292" s="131"/>
      <c r="CPH292" s="27"/>
      <c r="CPI292" s="19"/>
      <c r="CPK292" s="75"/>
      <c r="CPM292" s="22"/>
      <c r="CPN292" s="131"/>
      <c r="CPP292" s="27"/>
      <c r="CPQ292" s="19"/>
      <c r="CPS292" s="75"/>
      <c r="CPU292" s="22"/>
      <c r="CPV292" s="131"/>
      <c r="CPX292" s="27"/>
      <c r="CPY292" s="19"/>
      <c r="CQA292" s="75"/>
      <c r="CQC292" s="22"/>
      <c r="CQD292" s="131"/>
      <c r="CQF292" s="27"/>
      <c r="CQG292" s="19"/>
      <c r="CQI292" s="75"/>
      <c r="CQK292" s="22"/>
      <c r="CQL292" s="131"/>
      <c r="CQN292" s="27"/>
      <c r="CQO292" s="19"/>
      <c r="CQQ292" s="75"/>
      <c r="CQS292" s="22"/>
      <c r="CQT292" s="131"/>
      <c r="CQV292" s="27"/>
      <c r="CQW292" s="19"/>
      <c r="CQY292" s="75"/>
      <c r="CRA292" s="22"/>
      <c r="CRB292" s="131"/>
      <c r="CRD292" s="27"/>
      <c r="CRE292" s="19"/>
      <c r="CRG292" s="75"/>
      <c r="CRI292" s="22"/>
      <c r="CRJ292" s="131"/>
      <c r="CRL292" s="27"/>
      <c r="CRM292" s="19"/>
      <c r="CRO292" s="75"/>
      <c r="CRQ292" s="22"/>
      <c r="CRR292" s="131"/>
      <c r="CRT292" s="27"/>
      <c r="CRU292" s="19"/>
      <c r="CRW292" s="75"/>
      <c r="CRY292" s="22"/>
      <c r="CRZ292" s="131"/>
      <c r="CSB292" s="27"/>
      <c r="CSC292" s="19"/>
      <c r="CSE292" s="75"/>
      <c r="CSG292" s="22"/>
      <c r="CSH292" s="131"/>
      <c r="CSJ292" s="27"/>
      <c r="CSK292" s="19"/>
      <c r="CSM292" s="75"/>
      <c r="CSO292" s="22"/>
      <c r="CSP292" s="131"/>
      <c r="CSR292" s="27"/>
      <c r="CSS292" s="19"/>
      <c r="CSU292" s="75"/>
      <c r="CSW292" s="22"/>
      <c r="CSX292" s="131"/>
      <c r="CSZ292" s="27"/>
      <c r="CTA292" s="19"/>
      <c r="CTC292" s="75"/>
      <c r="CTE292" s="22"/>
      <c r="CTF292" s="131"/>
      <c r="CTH292" s="27"/>
      <c r="CTI292" s="19"/>
      <c r="CTK292" s="75"/>
      <c r="CTM292" s="22"/>
      <c r="CTN292" s="131"/>
      <c r="CTP292" s="27"/>
      <c r="CTQ292" s="19"/>
      <c r="CTS292" s="75"/>
      <c r="CTU292" s="22"/>
      <c r="CTV292" s="131"/>
      <c r="CTX292" s="27"/>
      <c r="CTY292" s="19"/>
      <c r="CUA292" s="75"/>
      <c r="CUC292" s="22"/>
      <c r="CUD292" s="131"/>
      <c r="CUF292" s="27"/>
      <c r="CUG292" s="19"/>
      <c r="CUI292" s="75"/>
      <c r="CUK292" s="22"/>
      <c r="CUL292" s="131"/>
      <c r="CUN292" s="27"/>
      <c r="CUO292" s="19"/>
      <c r="CUQ292" s="75"/>
      <c r="CUS292" s="22"/>
      <c r="CUT292" s="131"/>
      <c r="CUV292" s="27"/>
      <c r="CUW292" s="19"/>
      <c r="CUY292" s="75"/>
      <c r="CVA292" s="22"/>
      <c r="CVB292" s="131"/>
      <c r="CVD292" s="27"/>
      <c r="CVE292" s="19"/>
      <c r="CVG292" s="75"/>
      <c r="CVI292" s="22"/>
      <c r="CVJ292" s="131"/>
      <c r="CVL292" s="27"/>
      <c r="CVM292" s="19"/>
      <c r="CVO292" s="75"/>
      <c r="CVQ292" s="22"/>
      <c r="CVR292" s="131"/>
      <c r="CVT292" s="27"/>
      <c r="CVU292" s="19"/>
      <c r="CVW292" s="75"/>
      <c r="CVY292" s="22"/>
      <c r="CVZ292" s="131"/>
      <c r="CWB292" s="27"/>
      <c r="CWC292" s="19"/>
      <c r="CWE292" s="75"/>
      <c r="CWG292" s="22"/>
      <c r="CWH292" s="131"/>
      <c r="CWJ292" s="27"/>
      <c r="CWK292" s="19"/>
      <c r="CWM292" s="75"/>
      <c r="CWO292" s="22"/>
      <c r="CWP292" s="131"/>
      <c r="CWR292" s="27"/>
      <c r="CWS292" s="19"/>
      <c r="CWU292" s="75"/>
      <c r="CWW292" s="22"/>
      <c r="CWX292" s="131"/>
      <c r="CWZ292" s="27"/>
      <c r="CXA292" s="19"/>
      <c r="CXC292" s="75"/>
      <c r="CXE292" s="22"/>
      <c r="CXF292" s="131"/>
      <c r="CXH292" s="27"/>
      <c r="CXI292" s="19"/>
      <c r="CXK292" s="75"/>
      <c r="CXM292" s="22"/>
      <c r="CXN292" s="131"/>
      <c r="CXP292" s="27"/>
      <c r="CXQ292" s="19"/>
      <c r="CXS292" s="75"/>
      <c r="CXU292" s="22"/>
      <c r="CXV292" s="131"/>
      <c r="CXX292" s="27"/>
      <c r="CXY292" s="19"/>
      <c r="CYA292" s="75"/>
      <c r="CYC292" s="22"/>
      <c r="CYD292" s="131"/>
      <c r="CYF292" s="27"/>
      <c r="CYG292" s="19"/>
      <c r="CYI292" s="75"/>
      <c r="CYK292" s="22"/>
      <c r="CYL292" s="131"/>
      <c r="CYN292" s="27"/>
      <c r="CYO292" s="19"/>
      <c r="CYQ292" s="75"/>
      <c r="CYS292" s="22"/>
      <c r="CYT292" s="131"/>
      <c r="CYV292" s="27"/>
      <c r="CYW292" s="19"/>
      <c r="CYY292" s="75"/>
      <c r="CZA292" s="22"/>
      <c r="CZB292" s="131"/>
      <c r="CZD292" s="27"/>
      <c r="CZE292" s="19"/>
      <c r="CZG292" s="75"/>
      <c r="CZI292" s="22"/>
      <c r="CZJ292" s="131"/>
      <c r="CZL292" s="27"/>
      <c r="CZM292" s="19"/>
      <c r="CZO292" s="75"/>
      <c r="CZQ292" s="22"/>
      <c r="CZR292" s="131"/>
      <c r="CZT292" s="27"/>
      <c r="CZU292" s="19"/>
      <c r="CZW292" s="75"/>
      <c r="CZY292" s="22"/>
      <c r="CZZ292" s="131"/>
      <c r="DAB292" s="27"/>
      <c r="DAC292" s="19"/>
      <c r="DAE292" s="75"/>
      <c r="DAG292" s="22"/>
      <c r="DAH292" s="131"/>
      <c r="DAJ292" s="27"/>
      <c r="DAK292" s="19"/>
      <c r="DAM292" s="75"/>
      <c r="DAO292" s="22"/>
      <c r="DAP292" s="131"/>
      <c r="DAR292" s="27"/>
      <c r="DAS292" s="19"/>
      <c r="DAU292" s="75"/>
      <c r="DAW292" s="22"/>
      <c r="DAX292" s="131"/>
      <c r="DAZ292" s="27"/>
      <c r="DBA292" s="19"/>
      <c r="DBC292" s="75"/>
      <c r="DBE292" s="22"/>
      <c r="DBF292" s="131"/>
      <c r="DBH292" s="27"/>
      <c r="DBI292" s="19"/>
      <c r="DBK292" s="75"/>
      <c r="DBM292" s="22"/>
      <c r="DBN292" s="131"/>
      <c r="DBP292" s="27"/>
      <c r="DBQ292" s="19"/>
      <c r="DBS292" s="75"/>
      <c r="DBU292" s="22"/>
      <c r="DBV292" s="131"/>
      <c r="DBX292" s="27"/>
      <c r="DBY292" s="19"/>
      <c r="DCA292" s="75"/>
      <c r="DCC292" s="22"/>
      <c r="DCD292" s="131"/>
      <c r="DCF292" s="27"/>
      <c r="DCG292" s="19"/>
      <c r="DCI292" s="75"/>
      <c r="DCK292" s="22"/>
      <c r="DCL292" s="131"/>
      <c r="DCN292" s="27"/>
      <c r="DCO292" s="19"/>
      <c r="DCQ292" s="75"/>
      <c r="DCS292" s="22"/>
      <c r="DCT292" s="131"/>
      <c r="DCV292" s="27"/>
      <c r="DCW292" s="19"/>
      <c r="DCY292" s="75"/>
      <c r="DDA292" s="22"/>
      <c r="DDB292" s="131"/>
      <c r="DDD292" s="27"/>
      <c r="DDE292" s="19"/>
      <c r="DDG292" s="75"/>
      <c r="DDI292" s="22"/>
      <c r="DDJ292" s="131"/>
      <c r="DDL292" s="27"/>
      <c r="DDM292" s="19"/>
      <c r="DDO292" s="75"/>
      <c r="DDQ292" s="22"/>
      <c r="DDR292" s="131"/>
      <c r="DDT292" s="27"/>
      <c r="DDU292" s="19"/>
      <c r="DDW292" s="75"/>
      <c r="DDY292" s="22"/>
      <c r="DDZ292" s="131"/>
      <c r="DEB292" s="27"/>
      <c r="DEC292" s="19"/>
      <c r="DEE292" s="75"/>
      <c r="DEG292" s="22"/>
      <c r="DEH292" s="131"/>
      <c r="DEJ292" s="27"/>
      <c r="DEK292" s="19"/>
      <c r="DEM292" s="75"/>
      <c r="DEO292" s="22"/>
      <c r="DEP292" s="131"/>
      <c r="DER292" s="27"/>
      <c r="DES292" s="19"/>
      <c r="DEU292" s="75"/>
      <c r="DEW292" s="22"/>
      <c r="DEX292" s="131"/>
      <c r="DEZ292" s="27"/>
      <c r="DFA292" s="19"/>
      <c r="DFC292" s="75"/>
      <c r="DFE292" s="22"/>
      <c r="DFF292" s="131"/>
      <c r="DFH292" s="27"/>
      <c r="DFI292" s="19"/>
      <c r="DFK292" s="75"/>
      <c r="DFM292" s="22"/>
      <c r="DFN292" s="131"/>
      <c r="DFP292" s="27"/>
      <c r="DFQ292" s="19"/>
      <c r="DFS292" s="75"/>
      <c r="DFU292" s="22"/>
      <c r="DFV292" s="131"/>
      <c r="DFX292" s="27"/>
      <c r="DFY292" s="19"/>
      <c r="DGA292" s="75"/>
      <c r="DGC292" s="22"/>
      <c r="DGD292" s="131"/>
      <c r="DGF292" s="27"/>
      <c r="DGG292" s="19"/>
      <c r="DGI292" s="75"/>
      <c r="DGK292" s="22"/>
      <c r="DGL292" s="131"/>
      <c r="DGN292" s="27"/>
      <c r="DGO292" s="19"/>
      <c r="DGQ292" s="75"/>
      <c r="DGS292" s="22"/>
      <c r="DGT292" s="131"/>
      <c r="DGV292" s="27"/>
      <c r="DGW292" s="19"/>
      <c r="DGY292" s="75"/>
      <c r="DHA292" s="22"/>
      <c r="DHB292" s="131"/>
      <c r="DHD292" s="27"/>
      <c r="DHE292" s="19"/>
      <c r="DHG292" s="75"/>
      <c r="DHI292" s="22"/>
      <c r="DHJ292" s="131"/>
      <c r="DHL292" s="27"/>
      <c r="DHM292" s="19"/>
      <c r="DHO292" s="75"/>
      <c r="DHQ292" s="22"/>
      <c r="DHR292" s="131"/>
      <c r="DHT292" s="27"/>
      <c r="DHU292" s="19"/>
      <c r="DHW292" s="75"/>
      <c r="DHY292" s="22"/>
      <c r="DHZ292" s="131"/>
      <c r="DIB292" s="27"/>
      <c r="DIC292" s="19"/>
      <c r="DIE292" s="75"/>
      <c r="DIG292" s="22"/>
      <c r="DIH292" s="131"/>
      <c r="DIJ292" s="27"/>
      <c r="DIK292" s="19"/>
      <c r="DIM292" s="75"/>
      <c r="DIO292" s="22"/>
      <c r="DIP292" s="131"/>
      <c r="DIR292" s="27"/>
      <c r="DIS292" s="19"/>
      <c r="DIU292" s="75"/>
      <c r="DIW292" s="22"/>
      <c r="DIX292" s="131"/>
      <c r="DIZ292" s="27"/>
      <c r="DJA292" s="19"/>
      <c r="DJC292" s="75"/>
      <c r="DJE292" s="22"/>
      <c r="DJF292" s="131"/>
      <c r="DJH292" s="27"/>
      <c r="DJI292" s="19"/>
      <c r="DJK292" s="75"/>
      <c r="DJM292" s="22"/>
      <c r="DJN292" s="131"/>
      <c r="DJP292" s="27"/>
      <c r="DJQ292" s="19"/>
      <c r="DJS292" s="75"/>
      <c r="DJU292" s="22"/>
      <c r="DJV292" s="131"/>
      <c r="DJX292" s="27"/>
      <c r="DJY292" s="19"/>
      <c r="DKA292" s="75"/>
      <c r="DKC292" s="22"/>
      <c r="DKD292" s="131"/>
      <c r="DKF292" s="27"/>
      <c r="DKG292" s="19"/>
      <c r="DKI292" s="75"/>
      <c r="DKK292" s="22"/>
      <c r="DKL292" s="131"/>
      <c r="DKN292" s="27"/>
      <c r="DKO292" s="19"/>
      <c r="DKQ292" s="75"/>
      <c r="DKS292" s="22"/>
      <c r="DKT292" s="131"/>
      <c r="DKV292" s="27"/>
      <c r="DKW292" s="19"/>
      <c r="DKY292" s="75"/>
      <c r="DLA292" s="22"/>
      <c r="DLB292" s="131"/>
      <c r="DLD292" s="27"/>
      <c r="DLE292" s="19"/>
      <c r="DLG292" s="75"/>
      <c r="DLI292" s="22"/>
      <c r="DLJ292" s="131"/>
      <c r="DLL292" s="27"/>
      <c r="DLM292" s="19"/>
      <c r="DLO292" s="75"/>
      <c r="DLQ292" s="22"/>
      <c r="DLR292" s="131"/>
      <c r="DLT292" s="27"/>
      <c r="DLU292" s="19"/>
      <c r="DLW292" s="75"/>
      <c r="DLY292" s="22"/>
      <c r="DLZ292" s="131"/>
      <c r="DMB292" s="27"/>
      <c r="DMC292" s="19"/>
      <c r="DME292" s="75"/>
      <c r="DMG292" s="22"/>
      <c r="DMH292" s="131"/>
      <c r="DMJ292" s="27"/>
      <c r="DMK292" s="19"/>
      <c r="DMM292" s="75"/>
      <c r="DMO292" s="22"/>
      <c r="DMP292" s="131"/>
      <c r="DMR292" s="27"/>
      <c r="DMS292" s="19"/>
      <c r="DMU292" s="75"/>
      <c r="DMW292" s="22"/>
      <c r="DMX292" s="131"/>
      <c r="DMZ292" s="27"/>
      <c r="DNA292" s="19"/>
      <c r="DNC292" s="75"/>
      <c r="DNE292" s="22"/>
      <c r="DNF292" s="131"/>
      <c r="DNH292" s="27"/>
      <c r="DNI292" s="19"/>
      <c r="DNK292" s="75"/>
      <c r="DNM292" s="22"/>
      <c r="DNN292" s="131"/>
      <c r="DNP292" s="27"/>
      <c r="DNQ292" s="19"/>
      <c r="DNS292" s="75"/>
      <c r="DNU292" s="22"/>
      <c r="DNV292" s="131"/>
      <c r="DNX292" s="27"/>
      <c r="DNY292" s="19"/>
      <c r="DOA292" s="75"/>
      <c r="DOC292" s="22"/>
      <c r="DOD292" s="131"/>
      <c r="DOF292" s="27"/>
      <c r="DOG292" s="19"/>
      <c r="DOI292" s="75"/>
      <c r="DOK292" s="22"/>
      <c r="DOL292" s="131"/>
      <c r="DON292" s="27"/>
      <c r="DOO292" s="19"/>
      <c r="DOQ292" s="75"/>
      <c r="DOS292" s="22"/>
      <c r="DOT292" s="131"/>
      <c r="DOV292" s="27"/>
      <c r="DOW292" s="19"/>
      <c r="DOY292" s="75"/>
      <c r="DPA292" s="22"/>
      <c r="DPB292" s="131"/>
      <c r="DPD292" s="27"/>
      <c r="DPE292" s="19"/>
      <c r="DPG292" s="75"/>
      <c r="DPI292" s="22"/>
      <c r="DPJ292" s="131"/>
      <c r="DPL292" s="27"/>
      <c r="DPM292" s="19"/>
      <c r="DPO292" s="75"/>
      <c r="DPQ292" s="22"/>
      <c r="DPR292" s="131"/>
      <c r="DPT292" s="27"/>
      <c r="DPU292" s="19"/>
      <c r="DPW292" s="75"/>
      <c r="DPY292" s="22"/>
      <c r="DPZ292" s="131"/>
      <c r="DQB292" s="27"/>
      <c r="DQC292" s="19"/>
      <c r="DQE292" s="75"/>
      <c r="DQG292" s="22"/>
      <c r="DQH292" s="131"/>
      <c r="DQJ292" s="27"/>
      <c r="DQK292" s="19"/>
      <c r="DQM292" s="75"/>
      <c r="DQO292" s="22"/>
      <c r="DQP292" s="131"/>
      <c r="DQR292" s="27"/>
      <c r="DQS292" s="19"/>
      <c r="DQU292" s="75"/>
      <c r="DQW292" s="22"/>
      <c r="DQX292" s="131"/>
      <c r="DQZ292" s="27"/>
      <c r="DRA292" s="19"/>
      <c r="DRC292" s="75"/>
      <c r="DRE292" s="22"/>
      <c r="DRF292" s="131"/>
      <c r="DRH292" s="27"/>
      <c r="DRI292" s="19"/>
      <c r="DRK292" s="75"/>
      <c r="DRM292" s="22"/>
      <c r="DRN292" s="131"/>
      <c r="DRP292" s="27"/>
      <c r="DRQ292" s="19"/>
      <c r="DRS292" s="75"/>
      <c r="DRU292" s="22"/>
      <c r="DRV292" s="131"/>
      <c r="DRX292" s="27"/>
      <c r="DRY292" s="19"/>
      <c r="DSA292" s="75"/>
      <c r="DSC292" s="22"/>
      <c r="DSD292" s="131"/>
      <c r="DSF292" s="27"/>
      <c r="DSG292" s="19"/>
      <c r="DSI292" s="75"/>
      <c r="DSK292" s="22"/>
      <c r="DSL292" s="131"/>
      <c r="DSN292" s="27"/>
      <c r="DSO292" s="19"/>
      <c r="DSQ292" s="75"/>
      <c r="DSS292" s="22"/>
      <c r="DST292" s="131"/>
      <c r="DSV292" s="27"/>
      <c r="DSW292" s="19"/>
      <c r="DSY292" s="75"/>
      <c r="DTA292" s="22"/>
      <c r="DTB292" s="131"/>
      <c r="DTD292" s="27"/>
      <c r="DTE292" s="19"/>
      <c r="DTG292" s="75"/>
      <c r="DTI292" s="22"/>
      <c r="DTJ292" s="131"/>
      <c r="DTL292" s="27"/>
      <c r="DTM292" s="19"/>
      <c r="DTO292" s="75"/>
      <c r="DTQ292" s="22"/>
      <c r="DTR292" s="131"/>
      <c r="DTT292" s="27"/>
      <c r="DTU292" s="19"/>
      <c r="DTW292" s="75"/>
      <c r="DTY292" s="22"/>
      <c r="DTZ292" s="131"/>
      <c r="DUB292" s="27"/>
      <c r="DUC292" s="19"/>
      <c r="DUE292" s="75"/>
      <c r="DUG292" s="22"/>
      <c r="DUH292" s="131"/>
      <c r="DUJ292" s="27"/>
      <c r="DUK292" s="19"/>
      <c r="DUM292" s="75"/>
      <c r="DUO292" s="22"/>
      <c r="DUP292" s="131"/>
      <c r="DUR292" s="27"/>
      <c r="DUS292" s="19"/>
      <c r="DUU292" s="75"/>
      <c r="DUW292" s="22"/>
      <c r="DUX292" s="131"/>
      <c r="DUZ292" s="27"/>
      <c r="DVA292" s="19"/>
      <c r="DVC292" s="75"/>
      <c r="DVE292" s="22"/>
      <c r="DVF292" s="131"/>
      <c r="DVH292" s="27"/>
      <c r="DVI292" s="19"/>
      <c r="DVK292" s="75"/>
      <c r="DVM292" s="22"/>
      <c r="DVN292" s="131"/>
      <c r="DVP292" s="27"/>
      <c r="DVQ292" s="19"/>
      <c r="DVS292" s="75"/>
      <c r="DVU292" s="22"/>
      <c r="DVV292" s="131"/>
      <c r="DVX292" s="27"/>
      <c r="DVY292" s="19"/>
      <c r="DWA292" s="75"/>
      <c r="DWC292" s="22"/>
      <c r="DWD292" s="131"/>
      <c r="DWF292" s="27"/>
      <c r="DWG292" s="19"/>
      <c r="DWI292" s="75"/>
      <c r="DWK292" s="22"/>
      <c r="DWL292" s="131"/>
      <c r="DWN292" s="27"/>
      <c r="DWO292" s="19"/>
      <c r="DWQ292" s="75"/>
      <c r="DWS292" s="22"/>
      <c r="DWT292" s="131"/>
      <c r="DWV292" s="27"/>
      <c r="DWW292" s="19"/>
      <c r="DWY292" s="75"/>
      <c r="DXA292" s="22"/>
      <c r="DXB292" s="131"/>
      <c r="DXD292" s="27"/>
      <c r="DXE292" s="19"/>
      <c r="DXG292" s="75"/>
      <c r="DXI292" s="22"/>
      <c r="DXJ292" s="131"/>
      <c r="DXL292" s="27"/>
      <c r="DXM292" s="19"/>
      <c r="DXO292" s="75"/>
      <c r="DXQ292" s="22"/>
      <c r="DXR292" s="131"/>
      <c r="DXT292" s="27"/>
      <c r="DXU292" s="19"/>
      <c r="DXW292" s="75"/>
      <c r="DXY292" s="22"/>
      <c r="DXZ292" s="131"/>
      <c r="DYB292" s="27"/>
      <c r="DYC292" s="19"/>
      <c r="DYE292" s="75"/>
      <c r="DYG292" s="22"/>
      <c r="DYH292" s="131"/>
      <c r="DYJ292" s="27"/>
      <c r="DYK292" s="19"/>
      <c r="DYM292" s="75"/>
      <c r="DYO292" s="22"/>
      <c r="DYP292" s="131"/>
      <c r="DYR292" s="27"/>
      <c r="DYS292" s="19"/>
      <c r="DYU292" s="75"/>
      <c r="DYW292" s="22"/>
      <c r="DYX292" s="131"/>
      <c r="DYZ292" s="27"/>
      <c r="DZA292" s="19"/>
      <c r="DZC292" s="75"/>
      <c r="DZE292" s="22"/>
      <c r="DZF292" s="131"/>
      <c r="DZH292" s="27"/>
      <c r="DZI292" s="19"/>
      <c r="DZK292" s="75"/>
      <c r="DZM292" s="22"/>
      <c r="DZN292" s="131"/>
      <c r="DZP292" s="27"/>
      <c r="DZQ292" s="19"/>
      <c r="DZS292" s="75"/>
      <c r="DZU292" s="22"/>
      <c r="DZV292" s="131"/>
      <c r="DZX292" s="27"/>
      <c r="DZY292" s="19"/>
      <c r="EAA292" s="75"/>
      <c r="EAC292" s="22"/>
      <c r="EAD292" s="131"/>
      <c r="EAF292" s="27"/>
      <c r="EAG292" s="19"/>
      <c r="EAI292" s="75"/>
      <c r="EAK292" s="22"/>
      <c r="EAL292" s="131"/>
      <c r="EAN292" s="27"/>
      <c r="EAO292" s="19"/>
      <c r="EAQ292" s="75"/>
      <c r="EAS292" s="22"/>
      <c r="EAT292" s="131"/>
      <c r="EAV292" s="27"/>
      <c r="EAW292" s="19"/>
      <c r="EAY292" s="75"/>
      <c r="EBA292" s="22"/>
      <c r="EBB292" s="131"/>
      <c r="EBD292" s="27"/>
      <c r="EBE292" s="19"/>
      <c r="EBG292" s="75"/>
      <c r="EBI292" s="22"/>
      <c r="EBJ292" s="131"/>
      <c r="EBL292" s="27"/>
      <c r="EBM292" s="19"/>
      <c r="EBO292" s="75"/>
      <c r="EBQ292" s="22"/>
      <c r="EBR292" s="131"/>
      <c r="EBT292" s="27"/>
      <c r="EBU292" s="19"/>
      <c r="EBW292" s="75"/>
      <c r="EBY292" s="22"/>
      <c r="EBZ292" s="131"/>
      <c r="ECB292" s="27"/>
      <c r="ECC292" s="19"/>
      <c r="ECE292" s="75"/>
      <c r="ECG292" s="22"/>
      <c r="ECH292" s="131"/>
      <c r="ECJ292" s="27"/>
      <c r="ECK292" s="19"/>
      <c r="ECM292" s="75"/>
      <c r="ECO292" s="22"/>
      <c r="ECP292" s="131"/>
      <c r="ECR292" s="27"/>
      <c r="ECS292" s="19"/>
      <c r="ECU292" s="75"/>
      <c r="ECW292" s="22"/>
      <c r="ECX292" s="131"/>
      <c r="ECZ292" s="27"/>
      <c r="EDA292" s="19"/>
      <c r="EDC292" s="75"/>
      <c r="EDE292" s="22"/>
      <c r="EDF292" s="131"/>
      <c r="EDH292" s="27"/>
      <c r="EDI292" s="19"/>
      <c r="EDK292" s="75"/>
      <c r="EDM292" s="22"/>
      <c r="EDN292" s="131"/>
      <c r="EDP292" s="27"/>
      <c r="EDQ292" s="19"/>
      <c r="EDS292" s="75"/>
      <c r="EDU292" s="22"/>
      <c r="EDV292" s="131"/>
      <c r="EDX292" s="27"/>
      <c r="EDY292" s="19"/>
      <c r="EEA292" s="75"/>
      <c r="EEC292" s="22"/>
      <c r="EED292" s="131"/>
      <c r="EEF292" s="27"/>
      <c r="EEG292" s="19"/>
      <c r="EEI292" s="75"/>
      <c r="EEK292" s="22"/>
      <c r="EEL292" s="131"/>
      <c r="EEN292" s="27"/>
      <c r="EEO292" s="19"/>
      <c r="EEQ292" s="75"/>
      <c r="EES292" s="22"/>
      <c r="EET292" s="131"/>
      <c r="EEV292" s="27"/>
      <c r="EEW292" s="19"/>
      <c r="EEY292" s="75"/>
      <c r="EFA292" s="22"/>
      <c r="EFB292" s="131"/>
      <c r="EFD292" s="27"/>
      <c r="EFE292" s="19"/>
      <c r="EFG292" s="75"/>
      <c r="EFI292" s="22"/>
      <c r="EFJ292" s="131"/>
      <c r="EFL292" s="27"/>
      <c r="EFM292" s="19"/>
      <c r="EFO292" s="75"/>
      <c r="EFQ292" s="22"/>
      <c r="EFR292" s="131"/>
      <c r="EFT292" s="27"/>
      <c r="EFU292" s="19"/>
      <c r="EFW292" s="75"/>
      <c r="EFY292" s="22"/>
      <c r="EFZ292" s="131"/>
      <c r="EGB292" s="27"/>
      <c r="EGC292" s="19"/>
      <c r="EGE292" s="75"/>
      <c r="EGG292" s="22"/>
      <c r="EGH292" s="131"/>
      <c r="EGJ292" s="27"/>
      <c r="EGK292" s="19"/>
      <c r="EGM292" s="75"/>
      <c r="EGO292" s="22"/>
      <c r="EGP292" s="131"/>
      <c r="EGR292" s="27"/>
      <c r="EGS292" s="19"/>
      <c r="EGU292" s="75"/>
      <c r="EGW292" s="22"/>
      <c r="EGX292" s="131"/>
      <c r="EGZ292" s="27"/>
      <c r="EHA292" s="19"/>
      <c r="EHC292" s="75"/>
      <c r="EHE292" s="22"/>
      <c r="EHF292" s="131"/>
      <c r="EHH292" s="27"/>
      <c r="EHI292" s="19"/>
      <c r="EHK292" s="75"/>
      <c r="EHM292" s="22"/>
      <c r="EHN292" s="131"/>
      <c r="EHP292" s="27"/>
      <c r="EHQ292" s="19"/>
      <c r="EHS292" s="75"/>
      <c r="EHU292" s="22"/>
      <c r="EHV292" s="131"/>
      <c r="EHX292" s="27"/>
      <c r="EHY292" s="19"/>
      <c r="EIA292" s="75"/>
      <c r="EIC292" s="22"/>
      <c r="EID292" s="131"/>
      <c r="EIF292" s="27"/>
      <c r="EIG292" s="19"/>
      <c r="EII292" s="75"/>
      <c r="EIK292" s="22"/>
      <c r="EIL292" s="131"/>
      <c r="EIN292" s="27"/>
      <c r="EIO292" s="19"/>
      <c r="EIQ292" s="75"/>
      <c r="EIS292" s="22"/>
      <c r="EIT292" s="131"/>
      <c r="EIV292" s="27"/>
      <c r="EIW292" s="19"/>
      <c r="EIY292" s="75"/>
      <c r="EJA292" s="22"/>
      <c r="EJB292" s="131"/>
      <c r="EJD292" s="27"/>
      <c r="EJE292" s="19"/>
      <c r="EJG292" s="75"/>
      <c r="EJI292" s="22"/>
      <c r="EJJ292" s="131"/>
      <c r="EJL292" s="27"/>
      <c r="EJM292" s="19"/>
      <c r="EJO292" s="75"/>
      <c r="EJQ292" s="22"/>
      <c r="EJR292" s="131"/>
      <c r="EJT292" s="27"/>
      <c r="EJU292" s="19"/>
      <c r="EJW292" s="75"/>
      <c r="EJY292" s="22"/>
      <c r="EJZ292" s="131"/>
      <c r="EKB292" s="27"/>
      <c r="EKC292" s="19"/>
      <c r="EKE292" s="75"/>
      <c r="EKG292" s="22"/>
      <c r="EKH292" s="131"/>
      <c r="EKJ292" s="27"/>
      <c r="EKK292" s="19"/>
      <c r="EKM292" s="75"/>
      <c r="EKO292" s="22"/>
      <c r="EKP292" s="131"/>
      <c r="EKR292" s="27"/>
      <c r="EKS292" s="19"/>
      <c r="EKU292" s="75"/>
      <c r="EKW292" s="22"/>
      <c r="EKX292" s="131"/>
      <c r="EKZ292" s="27"/>
      <c r="ELA292" s="19"/>
      <c r="ELC292" s="75"/>
      <c r="ELE292" s="22"/>
      <c r="ELF292" s="131"/>
      <c r="ELH292" s="27"/>
      <c r="ELI292" s="19"/>
      <c r="ELK292" s="75"/>
      <c r="ELM292" s="22"/>
      <c r="ELN292" s="131"/>
      <c r="ELP292" s="27"/>
      <c r="ELQ292" s="19"/>
      <c r="ELS292" s="75"/>
      <c r="ELU292" s="22"/>
      <c r="ELV292" s="131"/>
      <c r="ELX292" s="27"/>
      <c r="ELY292" s="19"/>
      <c r="EMA292" s="75"/>
      <c r="EMC292" s="22"/>
      <c r="EMD292" s="131"/>
      <c r="EMF292" s="27"/>
      <c r="EMG292" s="19"/>
      <c r="EMI292" s="75"/>
      <c r="EMK292" s="22"/>
      <c r="EML292" s="131"/>
      <c r="EMN292" s="27"/>
      <c r="EMO292" s="19"/>
      <c r="EMQ292" s="75"/>
      <c r="EMS292" s="22"/>
      <c r="EMT292" s="131"/>
      <c r="EMV292" s="27"/>
      <c r="EMW292" s="19"/>
      <c r="EMY292" s="75"/>
      <c r="ENA292" s="22"/>
      <c r="ENB292" s="131"/>
      <c r="END292" s="27"/>
      <c r="ENE292" s="19"/>
      <c r="ENG292" s="75"/>
      <c r="ENI292" s="22"/>
      <c r="ENJ292" s="131"/>
      <c r="ENL292" s="27"/>
      <c r="ENM292" s="19"/>
      <c r="ENO292" s="75"/>
      <c r="ENQ292" s="22"/>
      <c r="ENR292" s="131"/>
      <c r="ENT292" s="27"/>
      <c r="ENU292" s="19"/>
      <c r="ENW292" s="75"/>
      <c r="ENY292" s="22"/>
      <c r="ENZ292" s="131"/>
      <c r="EOB292" s="27"/>
      <c r="EOC292" s="19"/>
      <c r="EOE292" s="75"/>
      <c r="EOG292" s="22"/>
      <c r="EOH292" s="131"/>
      <c r="EOJ292" s="27"/>
      <c r="EOK292" s="19"/>
      <c r="EOM292" s="75"/>
      <c r="EOO292" s="22"/>
      <c r="EOP292" s="131"/>
      <c r="EOR292" s="27"/>
      <c r="EOS292" s="19"/>
      <c r="EOU292" s="75"/>
      <c r="EOW292" s="22"/>
      <c r="EOX292" s="131"/>
      <c r="EOZ292" s="27"/>
      <c r="EPA292" s="19"/>
      <c r="EPC292" s="75"/>
      <c r="EPE292" s="22"/>
      <c r="EPF292" s="131"/>
      <c r="EPH292" s="27"/>
      <c r="EPI292" s="19"/>
      <c r="EPK292" s="75"/>
      <c r="EPM292" s="22"/>
      <c r="EPN292" s="131"/>
      <c r="EPP292" s="27"/>
      <c r="EPQ292" s="19"/>
      <c r="EPS292" s="75"/>
      <c r="EPU292" s="22"/>
      <c r="EPV292" s="131"/>
      <c r="EPX292" s="27"/>
      <c r="EPY292" s="19"/>
      <c r="EQA292" s="75"/>
      <c r="EQC292" s="22"/>
      <c r="EQD292" s="131"/>
      <c r="EQF292" s="27"/>
      <c r="EQG292" s="19"/>
      <c r="EQI292" s="75"/>
      <c r="EQK292" s="22"/>
      <c r="EQL292" s="131"/>
      <c r="EQN292" s="27"/>
      <c r="EQO292" s="19"/>
      <c r="EQQ292" s="75"/>
      <c r="EQS292" s="22"/>
      <c r="EQT292" s="131"/>
      <c r="EQV292" s="27"/>
      <c r="EQW292" s="19"/>
      <c r="EQY292" s="75"/>
      <c r="ERA292" s="22"/>
      <c r="ERB292" s="131"/>
      <c r="ERD292" s="27"/>
      <c r="ERE292" s="19"/>
      <c r="ERG292" s="75"/>
      <c r="ERI292" s="22"/>
      <c r="ERJ292" s="131"/>
      <c r="ERL292" s="27"/>
      <c r="ERM292" s="19"/>
      <c r="ERO292" s="75"/>
      <c r="ERQ292" s="22"/>
      <c r="ERR292" s="131"/>
      <c r="ERT292" s="27"/>
      <c r="ERU292" s="19"/>
      <c r="ERW292" s="75"/>
      <c r="ERY292" s="22"/>
      <c r="ERZ292" s="131"/>
      <c r="ESB292" s="27"/>
      <c r="ESC292" s="19"/>
      <c r="ESE292" s="75"/>
      <c r="ESG292" s="22"/>
      <c r="ESH292" s="131"/>
      <c r="ESJ292" s="27"/>
      <c r="ESK292" s="19"/>
      <c r="ESM292" s="75"/>
      <c r="ESO292" s="22"/>
      <c r="ESP292" s="131"/>
      <c r="ESR292" s="27"/>
      <c r="ESS292" s="19"/>
      <c r="ESU292" s="75"/>
      <c r="ESW292" s="22"/>
      <c r="ESX292" s="131"/>
      <c r="ESZ292" s="27"/>
      <c r="ETA292" s="19"/>
      <c r="ETC292" s="75"/>
      <c r="ETE292" s="22"/>
      <c r="ETF292" s="131"/>
      <c r="ETH292" s="27"/>
      <c r="ETI292" s="19"/>
      <c r="ETK292" s="75"/>
      <c r="ETM292" s="22"/>
      <c r="ETN292" s="131"/>
      <c r="ETP292" s="27"/>
      <c r="ETQ292" s="19"/>
      <c r="ETS292" s="75"/>
      <c r="ETU292" s="22"/>
      <c r="ETV292" s="131"/>
      <c r="ETX292" s="27"/>
      <c r="ETY292" s="19"/>
      <c r="EUA292" s="75"/>
      <c r="EUC292" s="22"/>
      <c r="EUD292" s="131"/>
      <c r="EUF292" s="27"/>
      <c r="EUG292" s="19"/>
      <c r="EUI292" s="75"/>
      <c r="EUK292" s="22"/>
      <c r="EUL292" s="131"/>
      <c r="EUN292" s="27"/>
      <c r="EUO292" s="19"/>
      <c r="EUQ292" s="75"/>
      <c r="EUS292" s="22"/>
      <c r="EUT292" s="131"/>
      <c r="EUV292" s="27"/>
      <c r="EUW292" s="19"/>
      <c r="EUY292" s="75"/>
      <c r="EVA292" s="22"/>
      <c r="EVB292" s="131"/>
      <c r="EVD292" s="27"/>
      <c r="EVE292" s="19"/>
      <c r="EVG292" s="75"/>
      <c r="EVI292" s="22"/>
      <c r="EVJ292" s="131"/>
      <c r="EVL292" s="27"/>
      <c r="EVM292" s="19"/>
      <c r="EVO292" s="75"/>
      <c r="EVQ292" s="22"/>
      <c r="EVR292" s="131"/>
      <c r="EVT292" s="27"/>
      <c r="EVU292" s="19"/>
      <c r="EVW292" s="75"/>
      <c r="EVY292" s="22"/>
      <c r="EVZ292" s="131"/>
      <c r="EWB292" s="27"/>
      <c r="EWC292" s="19"/>
      <c r="EWE292" s="75"/>
      <c r="EWG292" s="22"/>
      <c r="EWH292" s="131"/>
      <c r="EWJ292" s="27"/>
      <c r="EWK292" s="19"/>
      <c r="EWM292" s="75"/>
      <c r="EWO292" s="22"/>
      <c r="EWP292" s="131"/>
      <c r="EWR292" s="27"/>
      <c r="EWS292" s="19"/>
      <c r="EWU292" s="75"/>
      <c r="EWW292" s="22"/>
      <c r="EWX292" s="131"/>
      <c r="EWZ292" s="27"/>
      <c r="EXA292" s="19"/>
      <c r="EXC292" s="75"/>
      <c r="EXE292" s="22"/>
      <c r="EXF292" s="131"/>
      <c r="EXH292" s="27"/>
      <c r="EXI292" s="19"/>
      <c r="EXK292" s="75"/>
      <c r="EXM292" s="22"/>
      <c r="EXN292" s="131"/>
      <c r="EXP292" s="27"/>
      <c r="EXQ292" s="19"/>
      <c r="EXS292" s="75"/>
      <c r="EXU292" s="22"/>
      <c r="EXV292" s="131"/>
      <c r="EXX292" s="27"/>
      <c r="EXY292" s="19"/>
      <c r="EYA292" s="75"/>
      <c r="EYC292" s="22"/>
      <c r="EYD292" s="131"/>
      <c r="EYF292" s="27"/>
      <c r="EYG292" s="19"/>
      <c r="EYI292" s="75"/>
      <c r="EYK292" s="22"/>
      <c r="EYL292" s="131"/>
      <c r="EYN292" s="27"/>
      <c r="EYO292" s="19"/>
      <c r="EYQ292" s="75"/>
      <c r="EYS292" s="22"/>
      <c r="EYT292" s="131"/>
      <c r="EYV292" s="27"/>
      <c r="EYW292" s="19"/>
      <c r="EYY292" s="75"/>
      <c r="EZA292" s="22"/>
      <c r="EZB292" s="131"/>
      <c r="EZD292" s="27"/>
      <c r="EZE292" s="19"/>
      <c r="EZG292" s="75"/>
      <c r="EZI292" s="22"/>
      <c r="EZJ292" s="131"/>
      <c r="EZL292" s="27"/>
      <c r="EZM292" s="19"/>
      <c r="EZO292" s="75"/>
      <c r="EZQ292" s="22"/>
      <c r="EZR292" s="131"/>
      <c r="EZT292" s="27"/>
      <c r="EZU292" s="19"/>
      <c r="EZW292" s="75"/>
      <c r="EZY292" s="22"/>
      <c r="EZZ292" s="131"/>
      <c r="FAB292" s="27"/>
      <c r="FAC292" s="19"/>
      <c r="FAE292" s="75"/>
      <c r="FAG292" s="22"/>
      <c r="FAH292" s="131"/>
      <c r="FAJ292" s="27"/>
      <c r="FAK292" s="19"/>
      <c r="FAM292" s="75"/>
      <c r="FAO292" s="22"/>
      <c r="FAP292" s="131"/>
      <c r="FAR292" s="27"/>
      <c r="FAS292" s="19"/>
      <c r="FAU292" s="75"/>
      <c r="FAW292" s="22"/>
      <c r="FAX292" s="131"/>
      <c r="FAZ292" s="27"/>
      <c r="FBA292" s="19"/>
      <c r="FBC292" s="75"/>
      <c r="FBE292" s="22"/>
      <c r="FBF292" s="131"/>
      <c r="FBH292" s="27"/>
      <c r="FBI292" s="19"/>
      <c r="FBK292" s="75"/>
      <c r="FBM292" s="22"/>
      <c r="FBN292" s="131"/>
      <c r="FBP292" s="27"/>
      <c r="FBQ292" s="19"/>
      <c r="FBS292" s="75"/>
      <c r="FBU292" s="22"/>
      <c r="FBV292" s="131"/>
      <c r="FBX292" s="27"/>
      <c r="FBY292" s="19"/>
      <c r="FCA292" s="75"/>
      <c r="FCC292" s="22"/>
      <c r="FCD292" s="131"/>
      <c r="FCF292" s="27"/>
      <c r="FCG292" s="19"/>
      <c r="FCI292" s="75"/>
      <c r="FCK292" s="22"/>
      <c r="FCL292" s="131"/>
      <c r="FCN292" s="27"/>
      <c r="FCO292" s="19"/>
      <c r="FCQ292" s="75"/>
      <c r="FCS292" s="22"/>
      <c r="FCT292" s="131"/>
      <c r="FCV292" s="27"/>
      <c r="FCW292" s="19"/>
      <c r="FCY292" s="75"/>
      <c r="FDA292" s="22"/>
      <c r="FDB292" s="131"/>
      <c r="FDD292" s="27"/>
      <c r="FDE292" s="19"/>
      <c r="FDG292" s="75"/>
      <c r="FDI292" s="22"/>
      <c r="FDJ292" s="131"/>
      <c r="FDL292" s="27"/>
      <c r="FDM292" s="19"/>
      <c r="FDO292" s="75"/>
      <c r="FDQ292" s="22"/>
      <c r="FDR292" s="131"/>
      <c r="FDT292" s="27"/>
      <c r="FDU292" s="19"/>
      <c r="FDW292" s="75"/>
      <c r="FDY292" s="22"/>
      <c r="FDZ292" s="131"/>
      <c r="FEB292" s="27"/>
      <c r="FEC292" s="19"/>
      <c r="FEE292" s="75"/>
      <c r="FEG292" s="22"/>
      <c r="FEH292" s="131"/>
      <c r="FEJ292" s="27"/>
      <c r="FEK292" s="19"/>
      <c r="FEM292" s="75"/>
      <c r="FEO292" s="22"/>
      <c r="FEP292" s="131"/>
      <c r="FER292" s="27"/>
      <c r="FES292" s="19"/>
      <c r="FEU292" s="75"/>
      <c r="FEW292" s="22"/>
      <c r="FEX292" s="131"/>
      <c r="FEZ292" s="27"/>
      <c r="FFA292" s="19"/>
      <c r="FFC292" s="75"/>
      <c r="FFE292" s="22"/>
      <c r="FFF292" s="131"/>
      <c r="FFH292" s="27"/>
      <c r="FFI292" s="19"/>
      <c r="FFK292" s="75"/>
      <c r="FFM292" s="22"/>
      <c r="FFN292" s="131"/>
      <c r="FFP292" s="27"/>
      <c r="FFQ292" s="19"/>
      <c r="FFS292" s="75"/>
      <c r="FFU292" s="22"/>
      <c r="FFV292" s="131"/>
      <c r="FFX292" s="27"/>
      <c r="FFY292" s="19"/>
      <c r="FGA292" s="75"/>
      <c r="FGC292" s="22"/>
      <c r="FGD292" s="131"/>
      <c r="FGF292" s="27"/>
      <c r="FGG292" s="19"/>
      <c r="FGI292" s="75"/>
      <c r="FGK292" s="22"/>
      <c r="FGL292" s="131"/>
      <c r="FGN292" s="27"/>
      <c r="FGO292" s="19"/>
      <c r="FGQ292" s="75"/>
      <c r="FGS292" s="22"/>
      <c r="FGT292" s="131"/>
      <c r="FGV292" s="27"/>
      <c r="FGW292" s="19"/>
      <c r="FGY292" s="75"/>
      <c r="FHA292" s="22"/>
      <c r="FHB292" s="131"/>
      <c r="FHD292" s="27"/>
      <c r="FHE292" s="19"/>
      <c r="FHG292" s="75"/>
      <c r="FHI292" s="22"/>
      <c r="FHJ292" s="131"/>
      <c r="FHL292" s="27"/>
      <c r="FHM292" s="19"/>
      <c r="FHO292" s="75"/>
      <c r="FHQ292" s="22"/>
      <c r="FHR292" s="131"/>
      <c r="FHT292" s="27"/>
      <c r="FHU292" s="19"/>
      <c r="FHW292" s="75"/>
      <c r="FHY292" s="22"/>
      <c r="FHZ292" s="131"/>
      <c r="FIB292" s="27"/>
      <c r="FIC292" s="19"/>
      <c r="FIE292" s="75"/>
      <c r="FIG292" s="22"/>
      <c r="FIH292" s="131"/>
      <c r="FIJ292" s="27"/>
      <c r="FIK292" s="19"/>
      <c r="FIM292" s="75"/>
      <c r="FIO292" s="22"/>
      <c r="FIP292" s="131"/>
      <c r="FIR292" s="27"/>
      <c r="FIS292" s="19"/>
      <c r="FIU292" s="75"/>
      <c r="FIW292" s="22"/>
      <c r="FIX292" s="131"/>
      <c r="FIZ292" s="27"/>
      <c r="FJA292" s="19"/>
      <c r="FJC292" s="75"/>
      <c r="FJE292" s="22"/>
      <c r="FJF292" s="131"/>
      <c r="FJH292" s="27"/>
      <c r="FJI292" s="19"/>
      <c r="FJK292" s="75"/>
      <c r="FJM292" s="22"/>
      <c r="FJN292" s="131"/>
      <c r="FJP292" s="27"/>
      <c r="FJQ292" s="19"/>
      <c r="FJS292" s="75"/>
      <c r="FJU292" s="22"/>
      <c r="FJV292" s="131"/>
      <c r="FJX292" s="27"/>
      <c r="FJY292" s="19"/>
      <c r="FKA292" s="75"/>
      <c r="FKC292" s="22"/>
      <c r="FKD292" s="131"/>
      <c r="FKF292" s="27"/>
      <c r="FKG292" s="19"/>
      <c r="FKI292" s="75"/>
      <c r="FKK292" s="22"/>
      <c r="FKL292" s="131"/>
      <c r="FKN292" s="27"/>
      <c r="FKO292" s="19"/>
      <c r="FKQ292" s="75"/>
      <c r="FKS292" s="22"/>
      <c r="FKT292" s="131"/>
      <c r="FKV292" s="27"/>
      <c r="FKW292" s="19"/>
      <c r="FKY292" s="75"/>
      <c r="FLA292" s="22"/>
      <c r="FLB292" s="131"/>
      <c r="FLD292" s="27"/>
      <c r="FLE292" s="19"/>
      <c r="FLG292" s="75"/>
      <c r="FLI292" s="22"/>
      <c r="FLJ292" s="131"/>
      <c r="FLL292" s="27"/>
      <c r="FLM292" s="19"/>
      <c r="FLO292" s="75"/>
      <c r="FLQ292" s="22"/>
      <c r="FLR292" s="131"/>
      <c r="FLT292" s="27"/>
      <c r="FLU292" s="19"/>
      <c r="FLW292" s="75"/>
      <c r="FLY292" s="22"/>
      <c r="FLZ292" s="131"/>
      <c r="FMB292" s="27"/>
      <c r="FMC292" s="19"/>
      <c r="FME292" s="75"/>
      <c r="FMG292" s="22"/>
      <c r="FMH292" s="131"/>
      <c r="FMJ292" s="27"/>
      <c r="FMK292" s="19"/>
      <c r="FMM292" s="75"/>
      <c r="FMO292" s="22"/>
      <c r="FMP292" s="131"/>
      <c r="FMR292" s="27"/>
      <c r="FMS292" s="19"/>
      <c r="FMU292" s="75"/>
      <c r="FMW292" s="22"/>
      <c r="FMX292" s="131"/>
      <c r="FMZ292" s="27"/>
      <c r="FNA292" s="19"/>
      <c r="FNC292" s="75"/>
      <c r="FNE292" s="22"/>
      <c r="FNF292" s="131"/>
      <c r="FNH292" s="27"/>
      <c r="FNI292" s="19"/>
      <c r="FNK292" s="75"/>
      <c r="FNM292" s="22"/>
      <c r="FNN292" s="131"/>
      <c r="FNP292" s="27"/>
      <c r="FNQ292" s="19"/>
      <c r="FNS292" s="75"/>
      <c r="FNU292" s="22"/>
      <c r="FNV292" s="131"/>
      <c r="FNX292" s="27"/>
      <c r="FNY292" s="19"/>
      <c r="FOA292" s="75"/>
      <c r="FOC292" s="22"/>
      <c r="FOD292" s="131"/>
      <c r="FOF292" s="27"/>
      <c r="FOG292" s="19"/>
      <c r="FOI292" s="75"/>
      <c r="FOK292" s="22"/>
      <c r="FOL292" s="131"/>
      <c r="FON292" s="27"/>
      <c r="FOO292" s="19"/>
      <c r="FOQ292" s="75"/>
      <c r="FOS292" s="22"/>
      <c r="FOT292" s="131"/>
      <c r="FOV292" s="27"/>
      <c r="FOW292" s="19"/>
      <c r="FOY292" s="75"/>
      <c r="FPA292" s="22"/>
      <c r="FPB292" s="131"/>
      <c r="FPD292" s="27"/>
      <c r="FPE292" s="19"/>
      <c r="FPG292" s="75"/>
      <c r="FPI292" s="22"/>
      <c r="FPJ292" s="131"/>
      <c r="FPL292" s="27"/>
      <c r="FPM292" s="19"/>
      <c r="FPO292" s="75"/>
      <c r="FPQ292" s="22"/>
      <c r="FPR292" s="131"/>
      <c r="FPT292" s="27"/>
      <c r="FPU292" s="19"/>
      <c r="FPW292" s="75"/>
      <c r="FPY292" s="22"/>
      <c r="FPZ292" s="131"/>
      <c r="FQB292" s="27"/>
      <c r="FQC292" s="19"/>
      <c r="FQE292" s="75"/>
      <c r="FQG292" s="22"/>
      <c r="FQH292" s="131"/>
      <c r="FQJ292" s="27"/>
      <c r="FQK292" s="19"/>
      <c r="FQM292" s="75"/>
      <c r="FQO292" s="22"/>
      <c r="FQP292" s="131"/>
      <c r="FQR292" s="27"/>
      <c r="FQS292" s="19"/>
      <c r="FQU292" s="75"/>
      <c r="FQW292" s="22"/>
      <c r="FQX292" s="131"/>
      <c r="FQZ292" s="27"/>
      <c r="FRA292" s="19"/>
      <c r="FRC292" s="75"/>
      <c r="FRE292" s="22"/>
      <c r="FRF292" s="131"/>
      <c r="FRH292" s="27"/>
      <c r="FRI292" s="19"/>
      <c r="FRK292" s="75"/>
      <c r="FRM292" s="22"/>
      <c r="FRN292" s="131"/>
      <c r="FRP292" s="27"/>
      <c r="FRQ292" s="19"/>
      <c r="FRS292" s="75"/>
      <c r="FRU292" s="22"/>
      <c r="FRV292" s="131"/>
      <c r="FRX292" s="27"/>
      <c r="FRY292" s="19"/>
      <c r="FSA292" s="75"/>
      <c r="FSC292" s="22"/>
      <c r="FSD292" s="131"/>
      <c r="FSF292" s="27"/>
      <c r="FSG292" s="19"/>
      <c r="FSI292" s="75"/>
      <c r="FSK292" s="22"/>
      <c r="FSL292" s="131"/>
      <c r="FSN292" s="27"/>
      <c r="FSO292" s="19"/>
      <c r="FSQ292" s="75"/>
      <c r="FSS292" s="22"/>
      <c r="FST292" s="131"/>
      <c r="FSV292" s="27"/>
      <c r="FSW292" s="19"/>
      <c r="FSY292" s="75"/>
      <c r="FTA292" s="22"/>
      <c r="FTB292" s="131"/>
      <c r="FTD292" s="27"/>
      <c r="FTE292" s="19"/>
      <c r="FTG292" s="75"/>
      <c r="FTI292" s="22"/>
      <c r="FTJ292" s="131"/>
      <c r="FTL292" s="27"/>
      <c r="FTM292" s="19"/>
      <c r="FTO292" s="75"/>
      <c r="FTQ292" s="22"/>
      <c r="FTR292" s="131"/>
      <c r="FTT292" s="27"/>
      <c r="FTU292" s="19"/>
      <c r="FTW292" s="75"/>
      <c r="FTY292" s="22"/>
      <c r="FTZ292" s="131"/>
      <c r="FUB292" s="27"/>
      <c r="FUC292" s="19"/>
      <c r="FUE292" s="75"/>
      <c r="FUG292" s="22"/>
      <c r="FUH292" s="131"/>
      <c r="FUJ292" s="27"/>
      <c r="FUK292" s="19"/>
      <c r="FUM292" s="75"/>
      <c r="FUO292" s="22"/>
      <c r="FUP292" s="131"/>
      <c r="FUR292" s="27"/>
      <c r="FUS292" s="19"/>
      <c r="FUU292" s="75"/>
      <c r="FUW292" s="22"/>
      <c r="FUX292" s="131"/>
      <c r="FUZ292" s="27"/>
      <c r="FVA292" s="19"/>
      <c r="FVC292" s="75"/>
      <c r="FVE292" s="22"/>
      <c r="FVF292" s="131"/>
      <c r="FVH292" s="27"/>
      <c r="FVI292" s="19"/>
      <c r="FVK292" s="75"/>
      <c r="FVM292" s="22"/>
      <c r="FVN292" s="131"/>
      <c r="FVP292" s="27"/>
      <c r="FVQ292" s="19"/>
      <c r="FVS292" s="75"/>
      <c r="FVU292" s="22"/>
      <c r="FVV292" s="131"/>
      <c r="FVX292" s="27"/>
      <c r="FVY292" s="19"/>
      <c r="FWA292" s="75"/>
      <c r="FWC292" s="22"/>
      <c r="FWD292" s="131"/>
      <c r="FWF292" s="27"/>
      <c r="FWG292" s="19"/>
      <c r="FWI292" s="75"/>
      <c r="FWK292" s="22"/>
      <c r="FWL292" s="131"/>
      <c r="FWN292" s="27"/>
      <c r="FWO292" s="19"/>
      <c r="FWQ292" s="75"/>
      <c r="FWS292" s="22"/>
      <c r="FWT292" s="131"/>
      <c r="FWV292" s="27"/>
      <c r="FWW292" s="19"/>
      <c r="FWY292" s="75"/>
      <c r="FXA292" s="22"/>
      <c r="FXB292" s="131"/>
      <c r="FXD292" s="27"/>
      <c r="FXE292" s="19"/>
      <c r="FXG292" s="75"/>
      <c r="FXI292" s="22"/>
      <c r="FXJ292" s="131"/>
      <c r="FXL292" s="27"/>
      <c r="FXM292" s="19"/>
      <c r="FXO292" s="75"/>
      <c r="FXQ292" s="22"/>
      <c r="FXR292" s="131"/>
      <c r="FXT292" s="27"/>
      <c r="FXU292" s="19"/>
      <c r="FXW292" s="75"/>
      <c r="FXY292" s="22"/>
      <c r="FXZ292" s="131"/>
      <c r="FYB292" s="27"/>
      <c r="FYC292" s="19"/>
      <c r="FYE292" s="75"/>
      <c r="FYG292" s="22"/>
      <c r="FYH292" s="131"/>
      <c r="FYJ292" s="27"/>
      <c r="FYK292" s="19"/>
      <c r="FYM292" s="75"/>
      <c r="FYO292" s="22"/>
      <c r="FYP292" s="131"/>
      <c r="FYR292" s="27"/>
      <c r="FYS292" s="19"/>
      <c r="FYU292" s="75"/>
      <c r="FYW292" s="22"/>
      <c r="FYX292" s="131"/>
      <c r="FYZ292" s="27"/>
      <c r="FZA292" s="19"/>
      <c r="FZC292" s="75"/>
      <c r="FZE292" s="22"/>
      <c r="FZF292" s="131"/>
      <c r="FZH292" s="27"/>
      <c r="FZI292" s="19"/>
      <c r="FZK292" s="75"/>
      <c r="FZM292" s="22"/>
      <c r="FZN292" s="131"/>
      <c r="FZP292" s="27"/>
      <c r="FZQ292" s="19"/>
      <c r="FZS292" s="75"/>
      <c r="FZU292" s="22"/>
      <c r="FZV292" s="131"/>
      <c r="FZX292" s="27"/>
      <c r="FZY292" s="19"/>
      <c r="GAA292" s="75"/>
      <c r="GAC292" s="22"/>
      <c r="GAD292" s="131"/>
      <c r="GAF292" s="27"/>
      <c r="GAG292" s="19"/>
      <c r="GAI292" s="75"/>
      <c r="GAK292" s="22"/>
      <c r="GAL292" s="131"/>
      <c r="GAN292" s="27"/>
      <c r="GAO292" s="19"/>
      <c r="GAQ292" s="75"/>
      <c r="GAS292" s="22"/>
      <c r="GAT292" s="131"/>
      <c r="GAV292" s="27"/>
      <c r="GAW292" s="19"/>
      <c r="GAY292" s="75"/>
      <c r="GBA292" s="22"/>
      <c r="GBB292" s="131"/>
      <c r="GBD292" s="27"/>
      <c r="GBE292" s="19"/>
      <c r="GBG292" s="75"/>
      <c r="GBI292" s="22"/>
      <c r="GBJ292" s="131"/>
      <c r="GBL292" s="27"/>
      <c r="GBM292" s="19"/>
      <c r="GBO292" s="75"/>
      <c r="GBQ292" s="22"/>
      <c r="GBR292" s="131"/>
      <c r="GBT292" s="27"/>
      <c r="GBU292" s="19"/>
      <c r="GBW292" s="75"/>
      <c r="GBY292" s="22"/>
      <c r="GBZ292" s="131"/>
      <c r="GCB292" s="27"/>
      <c r="GCC292" s="19"/>
      <c r="GCE292" s="75"/>
      <c r="GCG292" s="22"/>
      <c r="GCH292" s="131"/>
      <c r="GCJ292" s="27"/>
      <c r="GCK292" s="19"/>
      <c r="GCM292" s="75"/>
      <c r="GCO292" s="22"/>
      <c r="GCP292" s="131"/>
      <c r="GCR292" s="27"/>
      <c r="GCS292" s="19"/>
      <c r="GCU292" s="75"/>
      <c r="GCW292" s="22"/>
      <c r="GCX292" s="131"/>
      <c r="GCZ292" s="27"/>
      <c r="GDA292" s="19"/>
      <c r="GDC292" s="75"/>
      <c r="GDE292" s="22"/>
      <c r="GDF292" s="131"/>
      <c r="GDH292" s="27"/>
      <c r="GDI292" s="19"/>
      <c r="GDK292" s="75"/>
      <c r="GDM292" s="22"/>
      <c r="GDN292" s="131"/>
      <c r="GDP292" s="27"/>
      <c r="GDQ292" s="19"/>
      <c r="GDS292" s="75"/>
      <c r="GDU292" s="22"/>
      <c r="GDV292" s="131"/>
      <c r="GDX292" s="27"/>
      <c r="GDY292" s="19"/>
      <c r="GEA292" s="75"/>
      <c r="GEC292" s="22"/>
      <c r="GED292" s="131"/>
      <c r="GEF292" s="27"/>
      <c r="GEG292" s="19"/>
      <c r="GEI292" s="75"/>
      <c r="GEK292" s="22"/>
      <c r="GEL292" s="131"/>
      <c r="GEN292" s="27"/>
      <c r="GEO292" s="19"/>
      <c r="GEQ292" s="75"/>
      <c r="GES292" s="22"/>
      <c r="GET292" s="131"/>
      <c r="GEV292" s="27"/>
      <c r="GEW292" s="19"/>
      <c r="GEY292" s="75"/>
      <c r="GFA292" s="22"/>
      <c r="GFB292" s="131"/>
      <c r="GFD292" s="27"/>
      <c r="GFE292" s="19"/>
      <c r="GFG292" s="75"/>
      <c r="GFI292" s="22"/>
      <c r="GFJ292" s="131"/>
      <c r="GFL292" s="27"/>
      <c r="GFM292" s="19"/>
      <c r="GFO292" s="75"/>
      <c r="GFQ292" s="22"/>
      <c r="GFR292" s="131"/>
      <c r="GFT292" s="27"/>
      <c r="GFU292" s="19"/>
      <c r="GFW292" s="75"/>
      <c r="GFY292" s="22"/>
      <c r="GFZ292" s="131"/>
      <c r="GGB292" s="27"/>
      <c r="GGC292" s="19"/>
      <c r="GGE292" s="75"/>
      <c r="GGG292" s="22"/>
      <c r="GGH292" s="131"/>
      <c r="GGJ292" s="27"/>
      <c r="GGK292" s="19"/>
      <c r="GGM292" s="75"/>
      <c r="GGO292" s="22"/>
      <c r="GGP292" s="131"/>
      <c r="GGR292" s="27"/>
      <c r="GGS292" s="19"/>
      <c r="GGU292" s="75"/>
      <c r="GGW292" s="22"/>
      <c r="GGX292" s="131"/>
      <c r="GGZ292" s="27"/>
      <c r="GHA292" s="19"/>
      <c r="GHC292" s="75"/>
      <c r="GHE292" s="22"/>
      <c r="GHF292" s="131"/>
      <c r="GHH292" s="27"/>
      <c r="GHI292" s="19"/>
      <c r="GHK292" s="75"/>
      <c r="GHM292" s="22"/>
      <c r="GHN292" s="131"/>
      <c r="GHP292" s="27"/>
      <c r="GHQ292" s="19"/>
      <c r="GHS292" s="75"/>
      <c r="GHU292" s="22"/>
      <c r="GHV292" s="131"/>
      <c r="GHX292" s="27"/>
      <c r="GHY292" s="19"/>
      <c r="GIA292" s="75"/>
      <c r="GIC292" s="22"/>
      <c r="GID292" s="131"/>
      <c r="GIF292" s="27"/>
      <c r="GIG292" s="19"/>
      <c r="GII292" s="75"/>
      <c r="GIK292" s="22"/>
      <c r="GIL292" s="131"/>
      <c r="GIN292" s="27"/>
      <c r="GIO292" s="19"/>
      <c r="GIQ292" s="75"/>
      <c r="GIS292" s="22"/>
      <c r="GIT292" s="131"/>
      <c r="GIV292" s="27"/>
      <c r="GIW292" s="19"/>
      <c r="GIY292" s="75"/>
      <c r="GJA292" s="22"/>
      <c r="GJB292" s="131"/>
      <c r="GJD292" s="27"/>
      <c r="GJE292" s="19"/>
      <c r="GJG292" s="75"/>
      <c r="GJI292" s="22"/>
      <c r="GJJ292" s="131"/>
      <c r="GJL292" s="27"/>
      <c r="GJM292" s="19"/>
      <c r="GJO292" s="75"/>
      <c r="GJQ292" s="22"/>
      <c r="GJR292" s="131"/>
      <c r="GJT292" s="27"/>
      <c r="GJU292" s="19"/>
      <c r="GJW292" s="75"/>
      <c r="GJY292" s="22"/>
      <c r="GJZ292" s="131"/>
      <c r="GKB292" s="27"/>
      <c r="GKC292" s="19"/>
      <c r="GKE292" s="75"/>
      <c r="GKG292" s="22"/>
      <c r="GKH292" s="131"/>
      <c r="GKJ292" s="27"/>
      <c r="GKK292" s="19"/>
      <c r="GKM292" s="75"/>
      <c r="GKO292" s="22"/>
      <c r="GKP292" s="131"/>
      <c r="GKR292" s="27"/>
      <c r="GKS292" s="19"/>
      <c r="GKU292" s="75"/>
      <c r="GKW292" s="22"/>
      <c r="GKX292" s="131"/>
      <c r="GKZ292" s="27"/>
      <c r="GLA292" s="19"/>
      <c r="GLC292" s="75"/>
      <c r="GLE292" s="22"/>
      <c r="GLF292" s="131"/>
      <c r="GLH292" s="27"/>
      <c r="GLI292" s="19"/>
      <c r="GLK292" s="75"/>
      <c r="GLM292" s="22"/>
      <c r="GLN292" s="131"/>
      <c r="GLP292" s="27"/>
      <c r="GLQ292" s="19"/>
      <c r="GLS292" s="75"/>
      <c r="GLU292" s="22"/>
      <c r="GLV292" s="131"/>
      <c r="GLX292" s="27"/>
      <c r="GLY292" s="19"/>
      <c r="GMA292" s="75"/>
      <c r="GMC292" s="22"/>
      <c r="GMD292" s="131"/>
      <c r="GMF292" s="27"/>
      <c r="GMG292" s="19"/>
      <c r="GMI292" s="75"/>
      <c r="GMK292" s="22"/>
      <c r="GML292" s="131"/>
      <c r="GMN292" s="27"/>
      <c r="GMO292" s="19"/>
      <c r="GMQ292" s="75"/>
      <c r="GMS292" s="22"/>
      <c r="GMT292" s="131"/>
      <c r="GMV292" s="27"/>
      <c r="GMW292" s="19"/>
      <c r="GMY292" s="75"/>
      <c r="GNA292" s="22"/>
      <c r="GNB292" s="131"/>
      <c r="GND292" s="27"/>
      <c r="GNE292" s="19"/>
      <c r="GNG292" s="75"/>
      <c r="GNI292" s="22"/>
      <c r="GNJ292" s="131"/>
      <c r="GNL292" s="27"/>
      <c r="GNM292" s="19"/>
      <c r="GNO292" s="75"/>
      <c r="GNQ292" s="22"/>
      <c r="GNR292" s="131"/>
      <c r="GNT292" s="27"/>
      <c r="GNU292" s="19"/>
      <c r="GNW292" s="75"/>
      <c r="GNY292" s="22"/>
      <c r="GNZ292" s="131"/>
      <c r="GOB292" s="27"/>
      <c r="GOC292" s="19"/>
      <c r="GOE292" s="75"/>
      <c r="GOG292" s="22"/>
      <c r="GOH292" s="131"/>
      <c r="GOJ292" s="27"/>
      <c r="GOK292" s="19"/>
      <c r="GOM292" s="75"/>
      <c r="GOO292" s="22"/>
      <c r="GOP292" s="131"/>
      <c r="GOR292" s="27"/>
      <c r="GOS292" s="19"/>
      <c r="GOU292" s="75"/>
      <c r="GOW292" s="22"/>
      <c r="GOX292" s="131"/>
      <c r="GOZ292" s="27"/>
      <c r="GPA292" s="19"/>
      <c r="GPC292" s="75"/>
      <c r="GPE292" s="22"/>
      <c r="GPF292" s="131"/>
      <c r="GPH292" s="27"/>
      <c r="GPI292" s="19"/>
      <c r="GPK292" s="75"/>
      <c r="GPM292" s="22"/>
      <c r="GPN292" s="131"/>
      <c r="GPP292" s="27"/>
      <c r="GPQ292" s="19"/>
      <c r="GPS292" s="75"/>
      <c r="GPU292" s="22"/>
      <c r="GPV292" s="131"/>
      <c r="GPX292" s="27"/>
      <c r="GPY292" s="19"/>
      <c r="GQA292" s="75"/>
      <c r="GQC292" s="22"/>
      <c r="GQD292" s="131"/>
      <c r="GQF292" s="27"/>
      <c r="GQG292" s="19"/>
      <c r="GQI292" s="75"/>
      <c r="GQK292" s="22"/>
      <c r="GQL292" s="131"/>
      <c r="GQN292" s="27"/>
      <c r="GQO292" s="19"/>
      <c r="GQQ292" s="75"/>
      <c r="GQS292" s="22"/>
      <c r="GQT292" s="131"/>
      <c r="GQV292" s="27"/>
      <c r="GQW292" s="19"/>
      <c r="GQY292" s="75"/>
      <c r="GRA292" s="22"/>
      <c r="GRB292" s="131"/>
      <c r="GRD292" s="27"/>
      <c r="GRE292" s="19"/>
      <c r="GRG292" s="75"/>
      <c r="GRI292" s="22"/>
      <c r="GRJ292" s="131"/>
      <c r="GRL292" s="27"/>
      <c r="GRM292" s="19"/>
      <c r="GRO292" s="75"/>
      <c r="GRQ292" s="22"/>
      <c r="GRR292" s="131"/>
      <c r="GRT292" s="27"/>
      <c r="GRU292" s="19"/>
      <c r="GRW292" s="75"/>
      <c r="GRY292" s="22"/>
      <c r="GRZ292" s="131"/>
      <c r="GSB292" s="27"/>
      <c r="GSC292" s="19"/>
      <c r="GSE292" s="75"/>
      <c r="GSG292" s="22"/>
      <c r="GSH292" s="131"/>
      <c r="GSJ292" s="27"/>
      <c r="GSK292" s="19"/>
      <c r="GSM292" s="75"/>
      <c r="GSO292" s="22"/>
      <c r="GSP292" s="131"/>
      <c r="GSR292" s="27"/>
      <c r="GSS292" s="19"/>
      <c r="GSU292" s="75"/>
      <c r="GSW292" s="22"/>
      <c r="GSX292" s="131"/>
      <c r="GSZ292" s="27"/>
      <c r="GTA292" s="19"/>
      <c r="GTC292" s="75"/>
      <c r="GTE292" s="22"/>
      <c r="GTF292" s="131"/>
      <c r="GTH292" s="27"/>
      <c r="GTI292" s="19"/>
      <c r="GTK292" s="75"/>
      <c r="GTM292" s="22"/>
      <c r="GTN292" s="131"/>
      <c r="GTP292" s="27"/>
      <c r="GTQ292" s="19"/>
      <c r="GTS292" s="75"/>
      <c r="GTU292" s="22"/>
      <c r="GTV292" s="131"/>
      <c r="GTX292" s="27"/>
      <c r="GTY292" s="19"/>
      <c r="GUA292" s="75"/>
      <c r="GUC292" s="22"/>
      <c r="GUD292" s="131"/>
      <c r="GUF292" s="27"/>
      <c r="GUG292" s="19"/>
      <c r="GUI292" s="75"/>
      <c r="GUK292" s="22"/>
      <c r="GUL292" s="131"/>
      <c r="GUN292" s="27"/>
      <c r="GUO292" s="19"/>
      <c r="GUQ292" s="75"/>
      <c r="GUS292" s="22"/>
      <c r="GUT292" s="131"/>
      <c r="GUV292" s="27"/>
      <c r="GUW292" s="19"/>
      <c r="GUY292" s="75"/>
      <c r="GVA292" s="22"/>
      <c r="GVB292" s="131"/>
      <c r="GVD292" s="27"/>
      <c r="GVE292" s="19"/>
      <c r="GVG292" s="75"/>
      <c r="GVI292" s="22"/>
      <c r="GVJ292" s="131"/>
      <c r="GVL292" s="27"/>
      <c r="GVM292" s="19"/>
      <c r="GVO292" s="75"/>
      <c r="GVQ292" s="22"/>
      <c r="GVR292" s="131"/>
      <c r="GVT292" s="27"/>
      <c r="GVU292" s="19"/>
      <c r="GVW292" s="75"/>
      <c r="GVY292" s="22"/>
      <c r="GVZ292" s="131"/>
      <c r="GWB292" s="27"/>
      <c r="GWC292" s="19"/>
      <c r="GWE292" s="75"/>
      <c r="GWG292" s="22"/>
      <c r="GWH292" s="131"/>
      <c r="GWJ292" s="27"/>
      <c r="GWK292" s="19"/>
      <c r="GWM292" s="75"/>
      <c r="GWO292" s="22"/>
      <c r="GWP292" s="131"/>
      <c r="GWR292" s="27"/>
      <c r="GWS292" s="19"/>
      <c r="GWU292" s="75"/>
      <c r="GWW292" s="22"/>
      <c r="GWX292" s="131"/>
      <c r="GWZ292" s="27"/>
      <c r="GXA292" s="19"/>
      <c r="GXC292" s="75"/>
      <c r="GXE292" s="22"/>
      <c r="GXF292" s="131"/>
      <c r="GXH292" s="27"/>
      <c r="GXI292" s="19"/>
      <c r="GXK292" s="75"/>
      <c r="GXM292" s="22"/>
      <c r="GXN292" s="131"/>
      <c r="GXP292" s="27"/>
      <c r="GXQ292" s="19"/>
      <c r="GXS292" s="75"/>
      <c r="GXU292" s="22"/>
      <c r="GXV292" s="131"/>
      <c r="GXX292" s="27"/>
      <c r="GXY292" s="19"/>
      <c r="GYA292" s="75"/>
      <c r="GYC292" s="22"/>
      <c r="GYD292" s="131"/>
      <c r="GYF292" s="27"/>
      <c r="GYG292" s="19"/>
      <c r="GYI292" s="75"/>
      <c r="GYK292" s="22"/>
      <c r="GYL292" s="131"/>
      <c r="GYN292" s="27"/>
      <c r="GYO292" s="19"/>
      <c r="GYQ292" s="75"/>
      <c r="GYS292" s="22"/>
      <c r="GYT292" s="131"/>
      <c r="GYV292" s="27"/>
      <c r="GYW292" s="19"/>
      <c r="GYY292" s="75"/>
      <c r="GZA292" s="22"/>
      <c r="GZB292" s="131"/>
      <c r="GZD292" s="27"/>
      <c r="GZE292" s="19"/>
      <c r="GZG292" s="75"/>
      <c r="GZI292" s="22"/>
      <c r="GZJ292" s="131"/>
      <c r="GZL292" s="27"/>
      <c r="GZM292" s="19"/>
      <c r="GZO292" s="75"/>
      <c r="GZQ292" s="22"/>
      <c r="GZR292" s="131"/>
      <c r="GZT292" s="27"/>
      <c r="GZU292" s="19"/>
      <c r="GZW292" s="75"/>
      <c r="GZY292" s="22"/>
      <c r="GZZ292" s="131"/>
      <c r="HAB292" s="27"/>
      <c r="HAC292" s="19"/>
      <c r="HAE292" s="75"/>
      <c r="HAG292" s="22"/>
      <c r="HAH292" s="131"/>
      <c r="HAJ292" s="27"/>
      <c r="HAK292" s="19"/>
      <c r="HAM292" s="75"/>
      <c r="HAO292" s="22"/>
      <c r="HAP292" s="131"/>
      <c r="HAR292" s="27"/>
      <c r="HAS292" s="19"/>
      <c r="HAU292" s="75"/>
      <c r="HAW292" s="22"/>
      <c r="HAX292" s="131"/>
      <c r="HAZ292" s="27"/>
      <c r="HBA292" s="19"/>
      <c r="HBC292" s="75"/>
      <c r="HBE292" s="22"/>
      <c r="HBF292" s="131"/>
      <c r="HBH292" s="27"/>
      <c r="HBI292" s="19"/>
      <c r="HBK292" s="75"/>
      <c r="HBM292" s="22"/>
      <c r="HBN292" s="131"/>
      <c r="HBP292" s="27"/>
      <c r="HBQ292" s="19"/>
      <c r="HBS292" s="75"/>
      <c r="HBU292" s="22"/>
      <c r="HBV292" s="131"/>
      <c r="HBX292" s="27"/>
      <c r="HBY292" s="19"/>
      <c r="HCA292" s="75"/>
      <c r="HCC292" s="22"/>
      <c r="HCD292" s="131"/>
      <c r="HCF292" s="27"/>
      <c r="HCG292" s="19"/>
      <c r="HCI292" s="75"/>
      <c r="HCK292" s="22"/>
      <c r="HCL292" s="131"/>
      <c r="HCN292" s="27"/>
      <c r="HCO292" s="19"/>
      <c r="HCQ292" s="75"/>
      <c r="HCS292" s="22"/>
      <c r="HCT292" s="131"/>
      <c r="HCV292" s="27"/>
      <c r="HCW292" s="19"/>
      <c r="HCY292" s="75"/>
      <c r="HDA292" s="22"/>
      <c r="HDB292" s="131"/>
      <c r="HDD292" s="27"/>
      <c r="HDE292" s="19"/>
      <c r="HDG292" s="75"/>
      <c r="HDI292" s="22"/>
      <c r="HDJ292" s="131"/>
      <c r="HDL292" s="27"/>
      <c r="HDM292" s="19"/>
      <c r="HDO292" s="75"/>
      <c r="HDQ292" s="22"/>
      <c r="HDR292" s="131"/>
      <c r="HDT292" s="27"/>
      <c r="HDU292" s="19"/>
      <c r="HDW292" s="75"/>
      <c r="HDY292" s="22"/>
      <c r="HDZ292" s="131"/>
      <c r="HEB292" s="27"/>
      <c r="HEC292" s="19"/>
      <c r="HEE292" s="75"/>
      <c r="HEG292" s="22"/>
      <c r="HEH292" s="131"/>
      <c r="HEJ292" s="27"/>
      <c r="HEK292" s="19"/>
      <c r="HEM292" s="75"/>
      <c r="HEO292" s="22"/>
      <c r="HEP292" s="131"/>
      <c r="HER292" s="27"/>
      <c r="HES292" s="19"/>
      <c r="HEU292" s="75"/>
      <c r="HEW292" s="22"/>
      <c r="HEX292" s="131"/>
      <c r="HEZ292" s="27"/>
      <c r="HFA292" s="19"/>
      <c r="HFC292" s="75"/>
      <c r="HFE292" s="22"/>
      <c r="HFF292" s="131"/>
      <c r="HFH292" s="27"/>
      <c r="HFI292" s="19"/>
      <c r="HFK292" s="75"/>
      <c r="HFM292" s="22"/>
      <c r="HFN292" s="131"/>
      <c r="HFP292" s="27"/>
      <c r="HFQ292" s="19"/>
      <c r="HFS292" s="75"/>
      <c r="HFU292" s="22"/>
      <c r="HFV292" s="131"/>
      <c r="HFX292" s="27"/>
      <c r="HFY292" s="19"/>
      <c r="HGA292" s="75"/>
      <c r="HGC292" s="22"/>
      <c r="HGD292" s="131"/>
      <c r="HGF292" s="27"/>
      <c r="HGG292" s="19"/>
      <c r="HGI292" s="75"/>
      <c r="HGK292" s="22"/>
      <c r="HGL292" s="131"/>
      <c r="HGN292" s="27"/>
      <c r="HGO292" s="19"/>
      <c r="HGQ292" s="75"/>
      <c r="HGS292" s="22"/>
      <c r="HGT292" s="131"/>
      <c r="HGV292" s="27"/>
      <c r="HGW292" s="19"/>
      <c r="HGY292" s="75"/>
      <c r="HHA292" s="22"/>
      <c r="HHB292" s="131"/>
      <c r="HHD292" s="27"/>
      <c r="HHE292" s="19"/>
      <c r="HHG292" s="75"/>
      <c r="HHI292" s="22"/>
      <c r="HHJ292" s="131"/>
      <c r="HHL292" s="27"/>
      <c r="HHM292" s="19"/>
      <c r="HHO292" s="75"/>
      <c r="HHQ292" s="22"/>
      <c r="HHR292" s="131"/>
      <c r="HHT292" s="27"/>
      <c r="HHU292" s="19"/>
      <c r="HHW292" s="75"/>
      <c r="HHY292" s="22"/>
      <c r="HHZ292" s="131"/>
      <c r="HIB292" s="27"/>
      <c r="HIC292" s="19"/>
      <c r="HIE292" s="75"/>
      <c r="HIG292" s="22"/>
      <c r="HIH292" s="131"/>
      <c r="HIJ292" s="27"/>
      <c r="HIK292" s="19"/>
      <c r="HIM292" s="75"/>
      <c r="HIO292" s="22"/>
      <c r="HIP292" s="131"/>
      <c r="HIR292" s="27"/>
      <c r="HIS292" s="19"/>
      <c r="HIU292" s="75"/>
      <c r="HIW292" s="22"/>
      <c r="HIX292" s="131"/>
      <c r="HIZ292" s="27"/>
      <c r="HJA292" s="19"/>
      <c r="HJC292" s="75"/>
      <c r="HJE292" s="22"/>
      <c r="HJF292" s="131"/>
      <c r="HJH292" s="27"/>
      <c r="HJI292" s="19"/>
      <c r="HJK292" s="75"/>
      <c r="HJM292" s="22"/>
      <c r="HJN292" s="131"/>
      <c r="HJP292" s="27"/>
      <c r="HJQ292" s="19"/>
      <c r="HJS292" s="75"/>
      <c r="HJU292" s="22"/>
      <c r="HJV292" s="131"/>
      <c r="HJX292" s="27"/>
      <c r="HJY292" s="19"/>
      <c r="HKA292" s="75"/>
      <c r="HKC292" s="22"/>
      <c r="HKD292" s="131"/>
      <c r="HKF292" s="27"/>
      <c r="HKG292" s="19"/>
      <c r="HKI292" s="75"/>
      <c r="HKK292" s="22"/>
      <c r="HKL292" s="131"/>
      <c r="HKN292" s="27"/>
      <c r="HKO292" s="19"/>
      <c r="HKQ292" s="75"/>
      <c r="HKS292" s="22"/>
      <c r="HKT292" s="131"/>
      <c r="HKV292" s="27"/>
      <c r="HKW292" s="19"/>
      <c r="HKY292" s="75"/>
      <c r="HLA292" s="22"/>
      <c r="HLB292" s="131"/>
      <c r="HLD292" s="27"/>
      <c r="HLE292" s="19"/>
      <c r="HLG292" s="75"/>
      <c r="HLI292" s="22"/>
      <c r="HLJ292" s="131"/>
      <c r="HLL292" s="27"/>
      <c r="HLM292" s="19"/>
      <c r="HLO292" s="75"/>
      <c r="HLQ292" s="22"/>
      <c r="HLR292" s="131"/>
      <c r="HLT292" s="27"/>
      <c r="HLU292" s="19"/>
      <c r="HLW292" s="75"/>
      <c r="HLY292" s="22"/>
      <c r="HLZ292" s="131"/>
      <c r="HMB292" s="27"/>
      <c r="HMC292" s="19"/>
      <c r="HME292" s="75"/>
      <c r="HMG292" s="22"/>
      <c r="HMH292" s="131"/>
      <c r="HMJ292" s="27"/>
      <c r="HMK292" s="19"/>
      <c r="HMM292" s="75"/>
      <c r="HMO292" s="22"/>
      <c r="HMP292" s="131"/>
      <c r="HMR292" s="27"/>
      <c r="HMS292" s="19"/>
      <c r="HMU292" s="75"/>
      <c r="HMW292" s="22"/>
      <c r="HMX292" s="131"/>
      <c r="HMZ292" s="27"/>
      <c r="HNA292" s="19"/>
      <c r="HNC292" s="75"/>
      <c r="HNE292" s="22"/>
      <c r="HNF292" s="131"/>
      <c r="HNH292" s="27"/>
      <c r="HNI292" s="19"/>
      <c r="HNK292" s="75"/>
      <c r="HNM292" s="22"/>
      <c r="HNN292" s="131"/>
      <c r="HNP292" s="27"/>
      <c r="HNQ292" s="19"/>
      <c r="HNS292" s="75"/>
      <c r="HNU292" s="22"/>
      <c r="HNV292" s="131"/>
      <c r="HNX292" s="27"/>
      <c r="HNY292" s="19"/>
      <c r="HOA292" s="75"/>
      <c r="HOC292" s="22"/>
      <c r="HOD292" s="131"/>
      <c r="HOF292" s="27"/>
      <c r="HOG292" s="19"/>
      <c r="HOI292" s="75"/>
      <c r="HOK292" s="22"/>
      <c r="HOL292" s="131"/>
      <c r="HON292" s="27"/>
      <c r="HOO292" s="19"/>
      <c r="HOQ292" s="75"/>
      <c r="HOS292" s="22"/>
      <c r="HOT292" s="131"/>
      <c r="HOV292" s="27"/>
      <c r="HOW292" s="19"/>
      <c r="HOY292" s="75"/>
      <c r="HPA292" s="22"/>
      <c r="HPB292" s="131"/>
      <c r="HPD292" s="27"/>
      <c r="HPE292" s="19"/>
      <c r="HPG292" s="75"/>
      <c r="HPI292" s="22"/>
      <c r="HPJ292" s="131"/>
      <c r="HPL292" s="27"/>
      <c r="HPM292" s="19"/>
      <c r="HPO292" s="75"/>
      <c r="HPQ292" s="22"/>
      <c r="HPR292" s="131"/>
      <c r="HPT292" s="27"/>
      <c r="HPU292" s="19"/>
      <c r="HPW292" s="75"/>
      <c r="HPY292" s="22"/>
      <c r="HPZ292" s="131"/>
      <c r="HQB292" s="27"/>
      <c r="HQC292" s="19"/>
      <c r="HQE292" s="75"/>
      <c r="HQG292" s="22"/>
      <c r="HQH292" s="131"/>
      <c r="HQJ292" s="27"/>
      <c r="HQK292" s="19"/>
      <c r="HQM292" s="75"/>
      <c r="HQO292" s="22"/>
      <c r="HQP292" s="131"/>
      <c r="HQR292" s="27"/>
      <c r="HQS292" s="19"/>
      <c r="HQU292" s="75"/>
      <c r="HQW292" s="22"/>
      <c r="HQX292" s="131"/>
      <c r="HQZ292" s="27"/>
      <c r="HRA292" s="19"/>
      <c r="HRC292" s="75"/>
      <c r="HRE292" s="22"/>
      <c r="HRF292" s="131"/>
      <c r="HRH292" s="27"/>
      <c r="HRI292" s="19"/>
      <c r="HRK292" s="75"/>
      <c r="HRM292" s="22"/>
      <c r="HRN292" s="131"/>
      <c r="HRP292" s="27"/>
      <c r="HRQ292" s="19"/>
      <c r="HRS292" s="75"/>
      <c r="HRU292" s="22"/>
      <c r="HRV292" s="131"/>
      <c r="HRX292" s="27"/>
      <c r="HRY292" s="19"/>
      <c r="HSA292" s="75"/>
      <c r="HSC292" s="22"/>
      <c r="HSD292" s="131"/>
      <c r="HSF292" s="27"/>
      <c r="HSG292" s="19"/>
      <c r="HSI292" s="75"/>
      <c r="HSK292" s="22"/>
      <c r="HSL292" s="131"/>
      <c r="HSN292" s="27"/>
      <c r="HSO292" s="19"/>
      <c r="HSQ292" s="75"/>
      <c r="HSS292" s="22"/>
      <c r="HST292" s="131"/>
      <c r="HSV292" s="27"/>
      <c r="HSW292" s="19"/>
      <c r="HSY292" s="75"/>
      <c r="HTA292" s="22"/>
      <c r="HTB292" s="131"/>
      <c r="HTD292" s="27"/>
      <c r="HTE292" s="19"/>
      <c r="HTG292" s="75"/>
      <c r="HTI292" s="22"/>
      <c r="HTJ292" s="131"/>
      <c r="HTL292" s="27"/>
      <c r="HTM292" s="19"/>
      <c r="HTO292" s="75"/>
      <c r="HTQ292" s="22"/>
      <c r="HTR292" s="131"/>
      <c r="HTT292" s="27"/>
      <c r="HTU292" s="19"/>
      <c r="HTW292" s="75"/>
      <c r="HTY292" s="22"/>
      <c r="HTZ292" s="131"/>
      <c r="HUB292" s="27"/>
      <c r="HUC292" s="19"/>
      <c r="HUE292" s="75"/>
      <c r="HUG292" s="22"/>
      <c r="HUH292" s="131"/>
      <c r="HUJ292" s="27"/>
      <c r="HUK292" s="19"/>
      <c r="HUM292" s="75"/>
      <c r="HUO292" s="22"/>
      <c r="HUP292" s="131"/>
      <c r="HUR292" s="27"/>
      <c r="HUS292" s="19"/>
      <c r="HUU292" s="75"/>
      <c r="HUW292" s="22"/>
      <c r="HUX292" s="131"/>
      <c r="HUZ292" s="27"/>
      <c r="HVA292" s="19"/>
      <c r="HVC292" s="75"/>
      <c r="HVE292" s="22"/>
      <c r="HVF292" s="131"/>
      <c r="HVH292" s="27"/>
      <c r="HVI292" s="19"/>
      <c r="HVK292" s="75"/>
      <c r="HVM292" s="22"/>
      <c r="HVN292" s="131"/>
      <c r="HVP292" s="27"/>
      <c r="HVQ292" s="19"/>
      <c r="HVS292" s="75"/>
      <c r="HVU292" s="22"/>
      <c r="HVV292" s="131"/>
      <c r="HVX292" s="27"/>
      <c r="HVY292" s="19"/>
      <c r="HWA292" s="75"/>
      <c r="HWC292" s="22"/>
      <c r="HWD292" s="131"/>
      <c r="HWF292" s="27"/>
      <c r="HWG292" s="19"/>
      <c r="HWI292" s="75"/>
      <c r="HWK292" s="22"/>
      <c r="HWL292" s="131"/>
      <c r="HWN292" s="27"/>
      <c r="HWO292" s="19"/>
      <c r="HWQ292" s="75"/>
      <c r="HWS292" s="22"/>
      <c r="HWT292" s="131"/>
      <c r="HWV292" s="27"/>
      <c r="HWW292" s="19"/>
      <c r="HWY292" s="75"/>
      <c r="HXA292" s="22"/>
      <c r="HXB292" s="131"/>
      <c r="HXD292" s="27"/>
      <c r="HXE292" s="19"/>
      <c r="HXG292" s="75"/>
      <c r="HXI292" s="22"/>
      <c r="HXJ292" s="131"/>
      <c r="HXL292" s="27"/>
      <c r="HXM292" s="19"/>
      <c r="HXO292" s="75"/>
      <c r="HXQ292" s="22"/>
      <c r="HXR292" s="131"/>
      <c r="HXT292" s="27"/>
      <c r="HXU292" s="19"/>
      <c r="HXW292" s="75"/>
      <c r="HXY292" s="22"/>
      <c r="HXZ292" s="131"/>
      <c r="HYB292" s="27"/>
      <c r="HYC292" s="19"/>
      <c r="HYE292" s="75"/>
      <c r="HYG292" s="22"/>
      <c r="HYH292" s="131"/>
      <c r="HYJ292" s="27"/>
      <c r="HYK292" s="19"/>
      <c r="HYM292" s="75"/>
      <c r="HYO292" s="22"/>
      <c r="HYP292" s="131"/>
      <c r="HYR292" s="27"/>
      <c r="HYS292" s="19"/>
      <c r="HYU292" s="75"/>
      <c r="HYW292" s="22"/>
      <c r="HYX292" s="131"/>
      <c r="HYZ292" s="27"/>
      <c r="HZA292" s="19"/>
      <c r="HZC292" s="75"/>
      <c r="HZE292" s="22"/>
      <c r="HZF292" s="131"/>
      <c r="HZH292" s="27"/>
      <c r="HZI292" s="19"/>
      <c r="HZK292" s="75"/>
      <c r="HZM292" s="22"/>
      <c r="HZN292" s="131"/>
      <c r="HZP292" s="27"/>
      <c r="HZQ292" s="19"/>
      <c r="HZS292" s="75"/>
      <c r="HZU292" s="22"/>
      <c r="HZV292" s="131"/>
      <c r="HZX292" s="27"/>
      <c r="HZY292" s="19"/>
      <c r="IAA292" s="75"/>
      <c r="IAC292" s="22"/>
      <c r="IAD292" s="131"/>
      <c r="IAF292" s="27"/>
      <c r="IAG292" s="19"/>
      <c r="IAI292" s="75"/>
      <c r="IAK292" s="22"/>
      <c r="IAL292" s="131"/>
      <c r="IAN292" s="27"/>
      <c r="IAO292" s="19"/>
      <c r="IAQ292" s="75"/>
      <c r="IAS292" s="22"/>
      <c r="IAT292" s="131"/>
      <c r="IAV292" s="27"/>
      <c r="IAW292" s="19"/>
      <c r="IAY292" s="75"/>
      <c r="IBA292" s="22"/>
      <c r="IBB292" s="131"/>
      <c r="IBD292" s="27"/>
      <c r="IBE292" s="19"/>
      <c r="IBG292" s="75"/>
      <c r="IBI292" s="22"/>
      <c r="IBJ292" s="131"/>
      <c r="IBL292" s="27"/>
      <c r="IBM292" s="19"/>
      <c r="IBO292" s="75"/>
      <c r="IBQ292" s="22"/>
      <c r="IBR292" s="131"/>
      <c r="IBT292" s="27"/>
      <c r="IBU292" s="19"/>
      <c r="IBW292" s="75"/>
      <c r="IBY292" s="22"/>
      <c r="IBZ292" s="131"/>
      <c r="ICB292" s="27"/>
      <c r="ICC292" s="19"/>
      <c r="ICE292" s="75"/>
      <c r="ICG292" s="22"/>
      <c r="ICH292" s="131"/>
      <c r="ICJ292" s="27"/>
      <c r="ICK292" s="19"/>
      <c r="ICM292" s="75"/>
      <c r="ICO292" s="22"/>
      <c r="ICP292" s="131"/>
      <c r="ICR292" s="27"/>
      <c r="ICS292" s="19"/>
      <c r="ICU292" s="75"/>
      <c r="ICW292" s="22"/>
      <c r="ICX292" s="131"/>
      <c r="ICZ292" s="27"/>
      <c r="IDA292" s="19"/>
      <c r="IDC292" s="75"/>
      <c r="IDE292" s="22"/>
      <c r="IDF292" s="131"/>
      <c r="IDH292" s="27"/>
      <c r="IDI292" s="19"/>
      <c r="IDK292" s="75"/>
      <c r="IDM292" s="22"/>
      <c r="IDN292" s="131"/>
      <c r="IDP292" s="27"/>
      <c r="IDQ292" s="19"/>
      <c r="IDS292" s="75"/>
      <c r="IDU292" s="22"/>
      <c r="IDV292" s="131"/>
      <c r="IDX292" s="27"/>
      <c r="IDY292" s="19"/>
      <c r="IEA292" s="75"/>
      <c r="IEC292" s="22"/>
      <c r="IED292" s="131"/>
      <c r="IEF292" s="27"/>
      <c r="IEG292" s="19"/>
      <c r="IEI292" s="75"/>
      <c r="IEK292" s="22"/>
      <c r="IEL292" s="131"/>
      <c r="IEN292" s="27"/>
      <c r="IEO292" s="19"/>
      <c r="IEQ292" s="75"/>
      <c r="IES292" s="22"/>
      <c r="IET292" s="131"/>
      <c r="IEV292" s="27"/>
      <c r="IEW292" s="19"/>
      <c r="IEY292" s="75"/>
      <c r="IFA292" s="22"/>
      <c r="IFB292" s="131"/>
      <c r="IFD292" s="27"/>
      <c r="IFE292" s="19"/>
      <c r="IFG292" s="75"/>
      <c r="IFI292" s="22"/>
      <c r="IFJ292" s="131"/>
      <c r="IFL292" s="27"/>
      <c r="IFM292" s="19"/>
      <c r="IFO292" s="75"/>
      <c r="IFQ292" s="22"/>
      <c r="IFR292" s="131"/>
      <c r="IFT292" s="27"/>
      <c r="IFU292" s="19"/>
      <c r="IFW292" s="75"/>
      <c r="IFY292" s="22"/>
      <c r="IFZ292" s="131"/>
      <c r="IGB292" s="27"/>
      <c r="IGC292" s="19"/>
      <c r="IGE292" s="75"/>
      <c r="IGG292" s="22"/>
      <c r="IGH292" s="131"/>
      <c r="IGJ292" s="27"/>
      <c r="IGK292" s="19"/>
      <c r="IGM292" s="75"/>
      <c r="IGO292" s="22"/>
      <c r="IGP292" s="131"/>
      <c r="IGR292" s="27"/>
      <c r="IGS292" s="19"/>
      <c r="IGU292" s="75"/>
      <c r="IGW292" s="22"/>
      <c r="IGX292" s="131"/>
      <c r="IGZ292" s="27"/>
      <c r="IHA292" s="19"/>
      <c r="IHC292" s="75"/>
      <c r="IHE292" s="22"/>
      <c r="IHF292" s="131"/>
      <c r="IHH292" s="27"/>
      <c r="IHI292" s="19"/>
      <c r="IHK292" s="75"/>
      <c r="IHM292" s="22"/>
      <c r="IHN292" s="131"/>
      <c r="IHP292" s="27"/>
      <c r="IHQ292" s="19"/>
      <c r="IHS292" s="75"/>
      <c r="IHU292" s="22"/>
      <c r="IHV292" s="131"/>
      <c r="IHX292" s="27"/>
      <c r="IHY292" s="19"/>
      <c r="IIA292" s="75"/>
      <c r="IIC292" s="22"/>
      <c r="IID292" s="131"/>
      <c r="IIF292" s="27"/>
      <c r="IIG292" s="19"/>
      <c r="III292" s="75"/>
      <c r="IIK292" s="22"/>
      <c r="IIL292" s="131"/>
      <c r="IIN292" s="27"/>
      <c r="IIO292" s="19"/>
      <c r="IIQ292" s="75"/>
      <c r="IIS292" s="22"/>
      <c r="IIT292" s="131"/>
      <c r="IIV292" s="27"/>
      <c r="IIW292" s="19"/>
      <c r="IIY292" s="75"/>
      <c r="IJA292" s="22"/>
      <c r="IJB292" s="131"/>
      <c r="IJD292" s="27"/>
      <c r="IJE292" s="19"/>
      <c r="IJG292" s="75"/>
      <c r="IJI292" s="22"/>
      <c r="IJJ292" s="131"/>
      <c r="IJL292" s="27"/>
      <c r="IJM292" s="19"/>
      <c r="IJO292" s="75"/>
      <c r="IJQ292" s="22"/>
      <c r="IJR292" s="131"/>
      <c r="IJT292" s="27"/>
      <c r="IJU292" s="19"/>
      <c r="IJW292" s="75"/>
      <c r="IJY292" s="22"/>
      <c r="IJZ292" s="131"/>
      <c r="IKB292" s="27"/>
      <c r="IKC292" s="19"/>
      <c r="IKE292" s="75"/>
      <c r="IKG292" s="22"/>
      <c r="IKH292" s="131"/>
      <c r="IKJ292" s="27"/>
      <c r="IKK292" s="19"/>
      <c r="IKM292" s="75"/>
      <c r="IKO292" s="22"/>
      <c r="IKP292" s="131"/>
      <c r="IKR292" s="27"/>
      <c r="IKS292" s="19"/>
      <c r="IKU292" s="75"/>
      <c r="IKW292" s="22"/>
      <c r="IKX292" s="131"/>
      <c r="IKZ292" s="27"/>
      <c r="ILA292" s="19"/>
      <c r="ILC292" s="75"/>
      <c r="ILE292" s="22"/>
      <c r="ILF292" s="131"/>
      <c r="ILH292" s="27"/>
      <c r="ILI292" s="19"/>
      <c r="ILK292" s="75"/>
      <c r="ILM292" s="22"/>
      <c r="ILN292" s="131"/>
      <c r="ILP292" s="27"/>
      <c r="ILQ292" s="19"/>
      <c r="ILS292" s="75"/>
      <c r="ILU292" s="22"/>
      <c r="ILV292" s="131"/>
      <c r="ILX292" s="27"/>
      <c r="ILY292" s="19"/>
      <c r="IMA292" s="75"/>
      <c r="IMC292" s="22"/>
      <c r="IMD292" s="131"/>
      <c r="IMF292" s="27"/>
      <c r="IMG292" s="19"/>
      <c r="IMI292" s="75"/>
      <c r="IMK292" s="22"/>
      <c r="IML292" s="131"/>
      <c r="IMN292" s="27"/>
      <c r="IMO292" s="19"/>
      <c r="IMQ292" s="75"/>
      <c r="IMS292" s="22"/>
      <c r="IMT292" s="131"/>
      <c r="IMV292" s="27"/>
      <c r="IMW292" s="19"/>
      <c r="IMY292" s="75"/>
      <c r="INA292" s="22"/>
      <c r="INB292" s="131"/>
      <c r="IND292" s="27"/>
      <c r="INE292" s="19"/>
      <c r="ING292" s="75"/>
      <c r="INI292" s="22"/>
      <c r="INJ292" s="131"/>
      <c r="INL292" s="27"/>
      <c r="INM292" s="19"/>
      <c r="INO292" s="75"/>
      <c r="INQ292" s="22"/>
      <c r="INR292" s="131"/>
      <c r="INT292" s="27"/>
      <c r="INU292" s="19"/>
      <c r="INW292" s="75"/>
      <c r="INY292" s="22"/>
      <c r="INZ292" s="131"/>
      <c r="IOB292" s="27"/>
      <c r="IOC292" s="19"/>
      <c r="IOE292" s="75"/>
      <c r="IOG292" s="22"/>
      <c r="IOH292" s="131"/>
      <c r="IOJ292" s="27"/>
      <c r="IOK292" s="19"/>
      <c r="IOM292" s="75"/>
      <c r="IOO292" s="22"/>
      <c r="IOP292" s="131"/>
      <c r="IOR292" s="27"/>
      <c r="IOS292" s="19"/>
      <c r="IOU292" s="75"/>
      <c r="IOW292" s="22"/>
      <c r="IOX292" s="131"/>
      <c r="IOZ292" s="27"/>
      <c r="IPA292" s="19"/>
      <c r="IPC292" s="75"/>
      <c r="IPE292" s="22"/>
      <c r="IPF292" s="131"/>
      <c r="IPH292" s="27"/>
      <c r="IPI292" s="19"/>
      <c r="IPK292" s="75"/>
      <c r="IPM292" s="22"/>
      <c r="IPN292" s="131"/>
      <c r="IPP292" s="27"/>
      <c r="IPQ292" s="19"/>
      <c r="IPS292" s="75"/>
      <c r="IPU292" s="22"/>
      <c r="IPV292" s="131"/>
      <c r="IPX292" s="27"/>
      <c r="IPY292" s="19"/>
      <c r="IQA292" s="75"/>
      <c r="IQC292" s="22"/>
      <c r="IQD292" s="131"/>
      <c r="IQF292" s="27"/>
      <c r="IQG292" s="19"/>
      <c r="IQI292" s="75"/>
      <c r="IQK292" s="22"/>
      <c r="IQL292" s="131"/>
      <c r="IQN292" s="27"/>
      <c r="IQO292" s="19"/>
      <c r="IQQ292" s="75"/>
      <c r="IQS292" s="22"/>
      <c r="IQT292" s="131"/>
      <c r="IQV292" s="27"/>
      <c r="IQW292" s="19"/>
      <c r="IQY292" s="75"/>
      <c r="IRA292" s="22"/>
      <c r="IRB292" s="131"/>
      <c r="IRD292" s="27"/>
      <c r="IRE292" s="19"/>
      <c r="IRG292" s="75"/>
      <c r="IRI292" s="22"/>
      <c r="IRJ292" s="131"/>
      <c r="IRL292" s="27"/>
      <c r="IRM292" s="19"/>
      <c r="IRO292" s="75"/>
      <c r="IRQ292" s="22"/>
      <c r="IRR292" s="131"/>
      <c r="IRT292" s="27"/>
      <c r="IRU292" s="19"/>
      <c r="IRW292" s="75"/>
      <c r="IRY292" s="22"/>
      <c r="IRZ292" s="131"/>
      <c r="ISB292" s="27"/>
      <c r="ISC292" s="19"/>
      <c r="ISE292" s="75"/>
      <c r="ISG292" s="22"/>
      <c r="ISH292" s="131"/>
      <c r="ISJ292" s="27"/>
      <c r="ISK292" s="19"/>
      <c r="ISM292" s="75"/>
      <c r="ISO292" s="22"/>
      <c r="ISP292" s="131"/>
      <c r="ISR292" s="27"/>
      <c r="ISS292" s="19"/>
      <c r="ISU292" s="75"/>
      <c r="ISW292" s="22"/>
      <c r="ISX292" s="131"/>
      <c r="ISZ292" s="27"/>
      <c r="ITA292" s="19"/>
      <c r="ITC292" s="75"/>
      <c r="ITE292" s="22"/>
      <c r="ITF292" s="131"/>
      <c r="ITH292" s="27"/>
      <c r="ITI292" s="19"/>
      <c r="ITK292" s="75"/>
      <c r="ITM292" s="22"/>
      <c r="ITN292" s="131"/>
      <c r="ITP292" s="27"/>
      <c r="ITQ292" s="19"/>
      <c r="ITS292" s="75"/>
      <c r="ITU292" s="22"/>
      <c r="ITV292" s="131"/>
      <c r="ITX292" s="27"/>
      <c r="ITY292" s="19"/>
      <c r="IUA292" s="75"/>
      <c r="IUC292" s="22"/>
      <c r="IUD292" s="131"/>
      <c r="IUF292" s="27"/>
      <c r="IUG292" s="19"/>
      <c r="IUI292" s="75"/>
      <c r="IUK292" s="22"/>
      <c r="IUL292" s="131"/>
      <c r="IUN292" s="27"/>
      <c r="IUO292" s="19"/>
      <c r="IUQ292" s="75"/>
      <c r="IUS292" s="22"/>
      <c r="IUT292" s="131"/>
      <c r="IUV292" s="27"/>
      <c r="IUW292" s="19"/>
      <c r="IUY292" s="75"/>
      <c r="IVA292" s="22"/>
      <c r="IVB292" s="131"/>
      <c r="IVD292" s="27"/>
      <c r="IVE292" s="19"/>
      <c r="IVG292" s="75"/>
      <c r="IVI292" s="22"/>
      <c r="IVJ292" s="131"/>
      <c r="IVL292" s="27"/>
      <c r="IVM292" s="19"/>
      <c r="IVO292" s="75"/>
      <c r="IVQ292" s="22"/>
      <c r="IVR292" s="131"/>
      <c r="IVT292" s="27"/>
      <c r="IVU292" s="19"/>
      <c r="IVW292" s="75"/>
      <c r="IVY292" s="22"/>
      <c r="IVZ292" s="131"/>
      <c r="IWB292" s="27"/>
      <c r="IWC292" s="19"/>
      <c r="IWE292" s="75"/>
      <c r="IWG292" s="22"/>
      <c r="IWH292" s="131"/>
      <c r="IWJ292" s="27"/>
      <c r="IWK292" s="19"/>
      <c r="IWM292" s="75"/>
      <c r="IWO292" s="22"/>
      <c r="IWP292" s="131"/>
      <c r="IWR292" s="27"/>
      <c r="IWS292" s="19"/>
      <c r="IWU292" s="75"/>
      <c r="IWW292" s="22"/>
      <c r="IWX292" s="131"/>
      <c r="IWZ292" s="27"/>
      <c r="IXA292" s="19"/>
      <c r="IXC292" s="75"/>
      <c r="IXE292" s="22"/>
      <c r="IXF292" s="131"/>
      <c r="IXH292" s="27"/>
      <c r="IXI292" s="19"/>
      <c r="IXK292" s="75"/>
      <c r="IXM292" s="22"/>
      <c r="IXN292" s="131"/>
      <c r="IXP292" s="27"/>
      <c r="IXQ292" s="19"/>
      <c r="IXS292" s="75"/>
      <c r="IXU292" s="22"/>
      <c r="IXV292" s="131"/>
      <c r="IXX292" s="27"/>
      <c r="IXY292" s="19"/>
      <c r="IYA292" s="75"/>
      <c r="IYC292" s="22"/>
      <c r="IYD292" s="131"/>
      <c r="IYF292" s="27"/>
      <c r="IYG292" s="19"/>
      <c r="IYI292" s="75"/>
      <c r="IYK292" s="22"/>
      <c r="IYL292" s="131"/>
      <c r="IYN292" s="27"/>
      <c r="IYO292" s="19"/>
      <c r="IYQ292" s="75"/>
      <c r="IYS292" s="22"/>
      <c r="IYT292" s="131"/>
      <c r="IYV292" s="27"/>
      <c r="IYW292" s="19"/>
      <c r="IYY292" s="75"/>
      <c r="IZA292" s="22"/>
      <c r="IZB292" s="131"/>
      <c r="IZD292" s="27"/>
      <c r="IZE292" s="19"/>
      <c r="IZG292" s="75"/>
      <c r="IZI292" s="22"/>
      <c r="IZJ292" s="131"/>
      <c r="IZL292" s="27"/>
      <c r="IZM292" s="19"/>
      <c r="IZO292" s="75"/>
      <c r="IZQ292" s="22"/>
      <c r="IZR292" s="131"/>
      <c r="IZT292" s="27"/>
      <c r="IZU292" s="19"/>
      <c r="IZW292" s="75"/>
      <c r="IZY292" s="22"/>
      <c r="IZZ292" s="131"/>
      <c r="JAB292" s="27"/>
      <c r="JAC292" s="19"/>
      <c r="JAE292" s="75"/>
      <c r="JAG292" s="22"/>
      <c r="JAH292" s="131"/>
      <c r="JAJ292" s="27"/>
      <c r="JAK292" s="19"/>
      <c r="JAM292" s="75"/>
      <c r="JAO292" s="22"/>
      <c r="JAP292" s="131"/>
      <c r="JAR292" s="27"/>
      <c r="JAS292" s="19"/>
      <c r="JAU292" s="75"/>
      <c r="JAW292" s="22"/>
      <c r="JAX292" s="131"/>
      <c r="JAZ292" s="27"/>
      <c r="JBA292" s="19"/>
      <c r="JBC292" s="75"/>
      <c r="JBE292" s="22"/>
      <c r="JBF292" s="131"/>
      <c r="JBH292" s="27"/>
      <c r="JBI292" s="19"/>
      <c r="JBK292" s="75"/>
      <c r="JBM292" s="22"/>
      <c r="JBN292" s="131"/>
      <c r="JBP292" s="27"/>
      <c r="JBQ292" s="19"/>
      <c r="JBS292" s="75"/>
      <c r="JBU292" s="22"/>
      <c r="JBV292" s="131"/>
      <c r="JBX292" s="27"/>
      <c r="JBY292" s="19"/>
      <c r="JCA292" s="75"/>
      <c r="JCC292" s="22"/>
      <c r="JCD292" s="131"/>
      <c r="JCF292" s="27"/>
      <c r="JCG292" s="19"/>
      <c r="JCI292" s="75"/>
      <c r="JCK292" s="22"/>
      <c r="JCL292" s="131"/>
      <c r="JCN292" s="27"/>
      <c r="JCO292" s="19"/>
      <c r="JCQ292" s="75"/>
      <c r="JCS292" s="22"/>
      <c r="JCT292" s="131"/>
      <c r="JCV292" s="27"/>
      <c r="JCW292" s="19"/>
      <c r="JCY292" s="75"/>
      <c r="JDA292" s="22"/>
      <c r="JDB292" s="131"/>
      <c r="JDD292" s="27"/>
      <c r="JDE292" s="19"/>
      <c r="JDG292" s="75"/>
      <c r="JDI292" s="22"/>
      <c r="JDJ292" s="131"/>
      <c r="JDL292" s="27"/>
      <c r="JDM292" s="19"/>
      <c r="JDO292" s="75"/>
      <c r="JDQ292" s="22"/>
      <c r="JDR292" s="131"/>
      <c r="JDT292" s="27"/>
      <c r="JDU292" s="19"/>
      <c r="JDW292" s="75"/>
      <c r="JDY292" s="22"/>
      <c r="JDZ292" s="131"/>
      <c r="JEB292" s="27"/>
      <c r="JEC292" s="19"/>
      <c r="JEE292" s="75"/>
      <c r="JEG292" s="22"/>
      <c r="JEH292" s="131"/>
      <c r="JEJ292" s="27"/>
      <c r="JEK292" s="19"/>
      <c r="JEM292" s="75"/>
      <c r="JEO292" s="22"/>
      <c r="JEP292" s="131"/>
      <c r="JER292" s="27"/>
      <c r="JES292" s="19"/>
      <c r="JEU292" s="75"/>
      <c r="JEW292" s="22"/>
      <c r="JEX292" s="131"/>
      <c r="JEZ292" s="27"/>
      <c r="JFA292" s="19"/>
      <c r="JFC292" s="75"/>
      <c r="JFE292" s="22"/>
      <c r="JFF292" s="131"/>
      <c r="JFH292" s="27"/>
      <c r="JFI292" s="19"/>
      <c r="JFK292" s="75"/>
      <c r="JFM292" s="22"/>
      <c r="JFN292" s="131"/>
      <c r="JFP292" s="27"/>
      <c r="JFQ292" s="19"/>
      <c r="JFS292" s="75"/>
      <c r="JFU292" s="22"/>
      <c r="JFV292" s="131"/>
      <c r="JFX292" s="27"/>
      <c r="JFY292" s="19"/>
      <c r="JGA292" s="75"/>
      <c r="JGC292" s="22"/>
      <c r="JGD292" s="131"/>
      <c r="JGF292" s="27"/>
      <c r="JGG292" s="19"/>
      <c r="JGI292" s="75"/>
      <c r="JGK292" s="22"/>
      <c r="JGL292" s="131"/>
      <c r="JGN292" s="27"/>
      <c r="JGO292" s="19"/>
      <c r="JGQ292" s="75"/>
      <c r="JGS292" s="22"/>
      <c r="JGT292" s="131"/>
      <c r="JGV292" s="27"/>
      <c r="JGW292" s="19"/>
      <c r="JGY292" s="75"/>
      <c r="JHA292" s="22"/>
      <c r="JHB292" s="131"/>
      <c r="JHD292" s="27"/>
      <c r="JHE292" s="19"/>
      <c r="JHG292" s="75"/>
      <c r="JHI292" s="22"/>
      <c r="JHJ292" s="131"/>
      <c r="JHL292" s="27"/>
      <c r="JHM292" s="19"/>
      <c r="JHO292" s="75"/>
      <c r="JHQ292" s="22"/>
      <c r="JHR292" s="131"/>
      <c r="JHT292" s="27"/>
      <c r="JHU292" s="19"/>
      <c r="JHW292" s="75"/>
      <c r="JHY292" s="22"/>
      <c r="JHZ292" s="131"/>
      <c r="JIB292" s="27"/>
      <c r="JIC292" s="19"/>
      <c r="JIE292" s="75"/>
      <c r="JIG292" s="22"/>
      <c r="JIH292" s="131"/>
      <c r="JIJ292" s="27"/>
      <c r="JIK292" s="19"/>
      <c r="JIM292" s="75"/>
      <c r="JIO292" s="22"/>
      <c r="JIP292" s="131"/>
      <c r="JIR292" s="27"/>
      <c r="JIS292" s="19"/>
      <c r="JIU292" s="75"/>
      <c r="JIW292" s="22"/>
      <c r="JIX292" s="131"/>
      <c r="JIZ292" s="27"/>
      <c r="JJA292" s="19"/>
      <c r="JJC292" s="75"/>
      <c r="JJE292" s="22"/>
      <c r="JJF292" s="131"/>
      <c r="JJH292" s="27"/>
      <c r="JJI292" s="19"/>
      <c r="JJK292" s="75"/>
      <c r="JJM292" s="22"/>
      <c r="JJN292" s="131"/>
      <c r="JJP292" s="27"/>
      <c r="JJQ292" s="19"/>
      <c r="JJS292" s="75"/>
      <c r="JJU292" s="22"/>
      <c r="JJV292" s="131"/>
      <c r="JJX292" s="27"/>
      <c r="JJY292" s="19"/>
      <c r="JKA292" s="75"/>
      <c r="JKC292" s="22"/>
      <c r="JKD292" s="131"/>
      <c r="JKF292" s="27"/>
      <c r="JKG292" s="19"/>
      <c r="JKI292" s="75"/>
      <c r="JKK292" s="22"/>
      <c r="JKL292" s="131"/>
      <c r="JKN292" s="27"/>
      <c r="JKO292" s="19"/>
      <c r="JKQ292" s="75"/>
      <c r="JKS292" s="22"/>
      <c r="JKT292" s="131"/>
      <c r="JKV292" s="27"/>
      <c r="JKW292" s="19"/>
      <c r="JKY292" s="75"/>
      <c r="JLA292" s="22"/>
      <c r="JLB292" s="131"/>
      <c r="JLD292" s="27"/>
      <c r="JLE292" s="19"/>
      <c r="JLG292" s="75"/>
      <c r="JLI292" s="22"/>
      <c r="JLJ292" s="131"/>
      <c r="JLL292" s="27"/>
      <c r="JLM292" s="19"/>
      <c r="JLO292" s="75"/>
      <c r="JLQ292" s="22"/>
      <c r="JLR292" s="131"/>
      <c r="JLT292" s="27"/>
      <c r="JLU292" s="19"/>
      <c r="JLW292" s="75"/>
      <c r="JLY292" s="22"/>
      <c r="JLZ292" s="131"/>
      <c r="JMB292" s="27"/>
      <c r="JMC292" s="19"/>
      <c r="JME292" s="75"/>
      <c r="JMG292" s="22"/>
      <c r="JMH292" s="131"/>
      <c r="JMJ292" s="27"/>
      <c r="JMK292" s="19"/>
      <c r="JMM292" s="75"/>
      <c r="JMO292" s="22"/>
      <c r="JMP292" s="131"/>
      <c r="JMR292" s="27"/>
      <c r="JMS292" s="19"/>
      <c r="JMU292" s="75"/>
      <c r="JMW292" s="22"/>
      <c r="JMX292" s="131"/>
      <c r="JMZ292" s="27"/>
      <c r="JNA292" s="19"/>
      <c r="JNC292" s="75"/>
      <c r="JNE292" s="22"/>
      <c r="JNF292" s="131"/>
      <c r="JNH292" s="27"/>
      <c r="JNI292" s="19"/>
      <c r="JNK292" s="75"/>
      <c r="JNM292" s="22"/>
      <c r="JNN292" s="131"/>
      <c r="JNP292" s="27"/>
      <c r="JNQ292" s="19"/>
      <c r="JNS292" s="75"/>
      <c r="JNU292" s="22"/>
      <c r="JNV292" s="131"/>
      <c r="JNX292" s="27"/>
      <c r="JNY292" s="19"/>
      <c r="JOA292" s="75"/>
      <c r="JOC292" s="22"/>
      <c r="JOD292" s="131"/>
      <c r="JOF292" s="27"/>
      <c r="JOG292" s="19"/>
      <c r="JOI292" s="75"/>
      <c r="JOK292" s="22"/>
      <c r="JOL292" s="131"/>
      <c r="JON292" s="27"/>
      <c r="JOO292" s="19"/>
      <c r="JOQ292" s="75"/>
      <c r="JOS292" s="22"/>
      <c r="JOT292" s="131"/>
      <c r="JOV292" s="27"/>
      <c r="JOW292" s="19"/>
      <c r="JOY292" s="75"/>
      <c r="JPA292" s="22"/>
      <c r="JPB292" s="131"/>
      <c r="JPD292" s="27"/>
      <c r="JPE292" s="19"/>
      <c r="JPG292" s="75"/>
      <c r="JPI292" s="22"/>
      <c r="JPJ292" s="131"/>
      <c r="JPL292" s="27"/>
      <c r="JPM292" s="19"/>
      <c r="JPO292" s="75"/>
      <c r="JPQ292" s="22"/>
      <c r="JPR292" s="131"/>
      <c r="JPT292" s="27"/>
      <c r="JPU292" s="19"/>
      <c r="JPW292" s="75"/>
      <c r="JPY292" s="22"/>
      <c r="JPZ292" s="131"/>
      <c r="JQB292" s="27"/>
      <c r="JQC292" s="19"/>
      <c r="JQE292" s="75"/>
      <c r="JQG292" s="22"/>
      <c r="JQH292" s="131"/>
      <c r="JQJ292" s="27"/>
      <c r="JQK292" s="19"/>
      <c r="JQM292" s="75"/>
      <c r="JQO292" s="22"/>
      <c r="JQP292" s="131"/>
      <c r="JQR292" s="27"/>
      <c r="JQS292" s="19"/>
      <c r="JQU292" s="75"/>
      <c r="JQW292" s="22"/>
      <c r="JQX292" s="131"/>
      <c r="JQZ292" s="27"/>
      <c r="JRA292" s="19"/>
      <c r="JRC292" s="75"/>
      <c r="JRE292" s="22"/>
      <c r="JRF292" s="131"/>
      <c r="JRH292" s="27"/>
      <c r="JRI292" s="19"/>
      <c r="JRK292" s="75"/>
      <c r="JRM292" s="22"/>
      <c r="JRN292" s="131"/>
      <c r="JRP292" s="27"/>
      <c r="JRQ292" s="19"/>
      <c r="JRS292" s="75"/>
      <c r="JRU292" s="22"/>
      <c r="JRV292" s="131"/>
      <c r="JRX292" s="27"/>
      <c r="JRY292" s="19"/>
      <c r="JSA292" s="75"/>
      <c r="JSC292" s="22"/>
      <c r="JSD292" s="131"/>
      <c r="JSF292" s="27"/>
      <c r="JSG292" s="19"/>
      <c r="JSI292" s="75"/>
      <c r="JSK292" s="22"/>
      <c r="JSL292" s="131"/>
      <c r="JSN292" s="27"/>
      <c r="JSO292" s="19"/>
      <c r="JSQ292" s="75"/>
      <c r="JSS292" s="22"/>
      <c r="JST292" s="131"/>
      <c r="JSV292" s="27"/>
      <c r="JSW292" s="19"/>
      <c r="JSY292" s="75"/>
      <c r="JTA292" s="22"/>
      <c r="JTB292" s="131"/>
      <c r="JTD292" s="27"/>
      <c r="JTE292" s="19"/>
      <c r="JTG292" s="75"/>
      <c r="JTI292" s="22"/>
      <c r="JTJ292" s="131"/>
      <c r="JTL292" s="27"/>
      <c r="JTM292" s="19"/>
      <c r="JTO292" s="75"/>
      <c r="JTQ292" s="22"/>
      <c r="JTR292" s="131"/>
      <c r="JTT292" s="27"/>
      <c r="JTU292" s="19"/>
      <c r="JTW292" s="75"/>
      <c r="JTY292" s="22"/>
      <c r="JTZ292" s="131"/>
      <c r="JUB292" s="27"/>
      <c r="JUC292" s="19"/>
      <c r="JUE292" s="75"/>
      <c r="JUG292" s="22"/>
      <c r="JUH292" s="131"/>
      <c r="JUJ292" s="27"/>
      <c r="JUK292" s="19"/>
      <c r="JUM292" s="75"/>
      <c r="JUO292" s="22"/>
      <c r="JUP292" s="131"/>
      <c r="JUR292" s="27"/>
      <c r="JUS292" s="19"/>
      <c r="JUU292" s="75"/>
      <c r="JUW292" s="22"/>
      <c r="JUX292" s="131"/>
      <c r="JUZ292" s="27"/>
      <c r="JVA292" s="19"/>
      <c r="JVC292" s="75"/>
      <c r="JVE292" s="22"/>
      <c r="JVF292" s="131"/>
      <c r="JVH292" s="27"/>
      <c r="JVI292" s="19"/>
      <c r="JVK292" s="75"/>
      <c r="JVM292" s="22"/>
      <c r="JVN292" s="131"/>
      <c r="JVP292" s="27"/>
      <c r="JVQ292" s="19"/>
      <c r="JVS292" s="75"/>
      <c r="JVU292" s="22"/>
      <c r="JVV292" s="131"/>
      <c r="JVX292" s="27"/>
      <c r="JVY292" s="19"/>
      <c r="JWA292" s="75"/>
      <c r="JWC292" s="22"/>
      <c r="JWD292" s="131"/>
      <c r="JWF292" s="27"/>
      <c r="JWG292" s="19"/>
      <c r="JWI292" s="75"/>
      <c r="JWK292" s="22"/>
      <c r="JWL292" s="131"/>
      <c r="JWN292" s="27"/>
      <c r="JWO292" s="19"/>
      <c r="JWQ292" s="75"/>
      <c r="JWS292" s="22"/>
      <c r="JWT292" s="131"/>
      <c r="JWV292" s="27"/>
      <c r="JWW292" s="19"/>
      <c r="JWY292" s="75"/>
      <c r="JXA292" s="22"/>
      <c r="JXB292" s="131"/>
      <c r="JXD292" s="27"/>
      <c r="JXE292" s="19"/>
      <c r="JXG292" s="75"/>
      <c r="JXI292" s="22"/>
      <c r="JXJ292" s="131"/>
      <c r="JXL292" s="27"/>
      <c r="JXM292" s="19"/>
      <c r="JXO292" s="75"/>
      <c r="JXQ292" s="22"/>
      <c r="JXR292" s="131"/>
      <c r="JXT292" s="27"/>
      <c r="JXU292" s="19"/>
      <c r="JXW292" s="75"/>
      <c r="JXY292" s="22"/>
      <c r="JXZ292" s="131"/>
      <c r="JYB292" s="27"/>
      <c r="JYC292" s="19"/>
      <c r="JYE292" s="75"/>
      <c r="JYG292" s="22"/>
      <c r="JYH292" s="131"/>
      <c r="JYJ292" s="27"/>
      <c r="JYK292" s="19"/>
      <c r="JYM292" s="75"/>
      <c r="JYO292" s="22"/>
      <c r="JYP292" s="131"/>
      <c r="JYR292" s="27"/>
      <c r="JYS292" s="19"/>
      <c r="JYU292" s="75"/>
      <c r="JYW292" s="22"/>
      <c r="JYX292" s="131"/>
      <c r="JYZ292" s="27"/>
      <c r="JZA292" s="19"/>
      <c r="JZC292" s="75"/>
      <c r="JZE292" s="22"/>
      <c r="JZF292" s="131"/>
      <c r="JZH292" s="27"/>
      <c r="JZI292" s="19"/>
      <c r="JZK292" s="75"/>
      <c r="JZM292" s="22"/>
      <c r="JZN292" s="131"/>
      <c r="JZP292" s="27"/>
      <c r="JZQ292" s="19"/>
      <c r="JZS292" s="75"/>
      <c r="JZU292" s="22"/>
      <c r="JZV292" s="131"/>
      <c r="JZX292" s="27"/>
      <c r="JZY292" s="19"/>
      <c r="KAA292" s="75"/>
      <c r="KAC292" s="22"/>
      <c r="KAD292" s="131"/>
      <c r="KAF292" s="27"/>
      <c r="KAG292" s="19"/>
      <c r="KAI292" s="75"/>
      <c r="KAK292" s="22"/>
      <c r="KAL292" s="131"/>
      <c r="KAN292" s="27"/>
      <c r="KAO292" s="19"/>
      <c r="KAQ292" s="75"/>
      <c r="KAS292" s="22"/>
      <c r="KAT292" s="131"/>
      <c r="KAV292" s="27"/>
      <c r="KAW292" s="19"/>
      <c r="KAY292" s="75"/>
      <c r="KBA292" s="22"/>
      <c r="KBB292" s="131"/>
      <c r="KBD292" s="27"/>
      <c r="KBE292" s="19"/>
      <c r="KBG292" s="75"/>
      <c r="KBI292" s="22"/>
      <c r="KBJ292" s="131"/>
      <c r="KBL292" s="27"/>
      <c r="KBM292" s="19"/>
      <c r="KBO292" s="75"/>
      <c r="KBQ292" s="22"/>
      <c r="KBR292" s="131"/>
      <c r="KBT292" s="27"/>
      <c r="KBU292" s="19"/>
      <c r="KBW292" s="75"/>
      <c r="KBY292" s="22"/>
      <c r="KBZ292" s="131"/>
      <c r="KCB292" s="27"/>
      <c r="KCC292" s="19"/>
      <c r="KCE292" s="75"/>
      <c r="KCG292" s="22"/>
      <c r="KCH292" s="131"/>
      <c r="KCJ292" s="27"/>
      <c r="KCK292" s="19"/>
      <c r="KCM292" s="75"/>
      <c r="KCO292" s="22"/>
      <c r="KCP292" s="131"/>
      <c r="KCR292" s="27"/>
      <c r="KCS292" s="19"/>
      <c r="KCU292" s="75"/>
      <c r="KCW292" s="22"/>
      <c r="KCX292" s="131"/>
      <c r="KCZ292" s="27"/>
      <c r="KDA292" s="19"/>
      <c r="KDC292" s="75"/>
      <c r="KDE292" s="22"/>
      <c r="KDF292" s="131"/>
      <c r="KDH292" s="27"/>
      <c r="KDI292" s="19"/>
      <c r="KDK292" s="75"/>
      <c r="KDM292" s="22"/>
      <c r="KDN292" s="131"/>
      <c r="KDP292" s="27"/>
      <c r="KDQ292" s="19"/>
      <c r="KDS292" s="75"/>
      <c r="KDU292" s="22"/>
      <c r="KDV292" s="131"/>
      <c r="KDX292" s="27"/>
      <c r="KDY292" s="19"/>
      <c r="KEA292" s="75"/>
      <c r="KEC292" s="22"/>
      <c r="KED292" s="131"/>
      <c r="KEF292" s="27"/>
      <c r="KEG292" s="19"/>
      <c r="KEI292" s="75"/>
      <c r="KEK292" s="22"/>
      <c r="KEL292" s="131"/>
      <c r="KEN292" s="27"/>
      <c r="KEO292" s="19"/>
      <c r="KEQ292" s="75"/>
      <c r="KES292" s="22"/>
      <c r="KET292" s="131"/>
      <c r="KEV292" s="27"/>
      <c r="KEW292" s="19"/>
      <c r="KEY292" s="75"/>
      <c r="KFA292" s="22"/>
      <c r="KFB292" s="131"/>
      <c r="KFD292" s="27"/>
      <c r="KFE292" s="19"/>
      <c r="KFG292" s="75"/>
      <c r="KFI292" s="22"/>
      <c r="KFJ292" s="131"/>
      <c r="KFL292" s="27"/>
      <c r="KFM292" s="19"/>
      <c r="KFO292" s="75"/>
      <c r="KFQ292" s="22"/>
      <c r="KFR292" s="131"/>
      <c r="KFT292" s="27"/>
      <c r="KFU292" s="19"/>
      <c r="KFW292" s="75"/>
      <c r="KFY292" s="22"/>
      <c r="KFZ292" s="131"/>
      <c r="KGB292" s="27"/>
      <c r="KGC292" s="19"/>
      <c r="KGE292" s="75"/>
      <c r="KGG292" s="22"/>
      <c r="KGH292" s="131"/>
      <c r="KGJ292" s="27"/>
      <c r="KGK292" s="19"/>
      <c r="KGM292" s="75"/>
      <c r="KGO292" s="22"/>
      <c r="KGP292" s="131"/>
      <c r="KGR292" s="27"/>
      <c r="KGS292" s="19"/>
      <c r="KGU292" s="75"/>
      <c r="KGW292" s="22"/>
      <c r="KGX292" s="131"/>
      <c r="KGZ292" s="27"/>
      <c r="KHA292" s="19"/>
      <c r="KHC292" s="75"/>
      <c r="KHE292" s="22"/>
      <c r="KHF292" s="131"/>
      <c r="KHH292" s="27"/>
      <c r="KHI292" s="19"/>
      <c r="KHK292" s="75"/>
      <c r="KHM292" s="22"/>
      <c r="KHN292" s="131"/>
      <c r="KHP292" s="27"/>
      <c r="KHQ292" s="19"/>
      <c r="KHS292" s="75"/>
      <c r="KHU292" s="22"/>
      <c r="KHV292" s="131"/>
      <c r="KHX292" s="27"/>
      <c r="KHY292" s="19"/>
      <c r="KIA292" s="75"/>
      <c r="KIC292" s="22"/>
      <c r="KID292" s="131"/>
      <c r="KIF292" s="27"/>
      <c r="KIG292" s="19"/>
      <c r="KII292" s="75"/>
      <c r="KIK292" s="22"/>
      <c r="KIL292" s="131"/>
      <c r="KIN292" s="27"/>
      <c r="KIO292" s="19"/>
      <c r="KIQ292" s="75"/>
      <c r="KIS292" s="22"/>
      <c r="KIT292" s="131"/>
      <c r="KIV292" s="27"/>
      <c r="KIW292" s="19"/>
      <c r="KIY292" s="75"/>
      <c r="KJA292" s="22"/>
      <c r="KJB292" s="131"/>
      <c r="KJD292" s="27"/>
      <c r="KJE292" s="19"/>
      <c r="KJG292" s="75"/>
      <c r="KJI292" s="22"/>
      <c r="KJJ292" s="131"/>
      <c r="KJL292" s="27"/>
      <c r="KJM292" s="19"/>
      <c r="KJO292" s="75"/>
      <c r="KJQ292" s="22"/>
      <c r="KJR292" s="131"/>
      <c r="KJT292" s="27"/>
      <c r="KJU292" s="19"/>
      <c r="KJW292" s="75"/>
      <c r="KJY292" s="22"/>
      <c r="KJZ292" s="131"/>
      <c r="KKB292" s="27"/>
      <c r="KKC292" s="19"/>
      <c r="KKE292" s="75"/>
      <c r="KKG292" s="22"/>
      <c r="KKH292" s="131"/>
      <c r="KKJ292" s="27"/>
      <c r="KKK292" s="19"/>
      <c r="KKM292" s="75"/>
      <c r="KKO292" s="22"/>
      <c r="KKP292" s="131"/>
      <c r="KKR292" s="27"/>
      <c r="KKS292" s="19"/>
      <c r="KKU292" s="75"/>
      <c r="KKW292" s="22"/>
      <c r="KKX292" s="131"/>
      <c r="KKZ292" s="27"/>
      <c r="KLA292" s="19"/>
      <c r="KLC292" s="75"/>
      <c r="KLE292" s="22"/>
      <c r="KLF292" s="131"/>
      <c r="KLH292" s="27"/>
      <c r="KLI292" s="19"/>
      <c r="KLK292" s="75"/>
      <c r="KLM292" s="22"/>
      <c r="KLN292" s="131"/>
      <c r="KLP292" s="27"/>
      <c r="KLQ292" s="19"/>
      <c r="KLS292" s="75"/>
      <c r="KLU292" s="22"/>
      <c r="KLV292" s="131"/>
      <c r="KLX292" s="27"/>
      <c r="KLY292" s="19"/>
      <c r="KMA292" s="75"/>
      <c r="KMC292" s="22"/>
      <c r="KMD292" s="131"/>
      <c r="KMF292" s="27"/>
      <c r="KMG292" s="19"/>
      <c r="KMI292" s="75"/>
      <c r="KMK292" s="22"/>
      <c r="KML292" s="131"/>
      <c r="KMN292" s="27"/>
      <c r="KMO292" s="19"/>
      <c r="KMQ292" s="75"/>
      <c r="KMS292" s="22"/>
      <c r="KMT292" s="131"/>
      <c r="KMV292" s="27"/>
      <c r="KMW292" s="19"/>
      <c r="KMY292" s="75"/>
      <c r="KNA292" s="22"/>
      <c r="KNB292" s="131"/>
      <c r="KND292" s="27"/>
      <c r="KNE292" s="19"/>
      <c r="KNG292" s="75"/>
      <c r="KNI292" s="22"/>
      <c r="KNJ292" s="131"/>
      <c r="KNL292" s="27"/>
      <c r="KNM292" s="19"/>
      <c r="KNO292" s="75"/>
      <c r="KNQ292" s="22"/>
      <c r="KNR292" s="131"/>
      <c r="KNT292" s="27"/>
      <c r="KNU292" s="19"/>
      <c r="KNW292" s="75"/>
      <c r="KNY292" s="22"/>
      <c r="KNZ292" s="131"/>
      <c r="KOB292" s="27"/>
      <c r="KOC292" s="19"/>
      <c r="KOE292" s="75"/>
      <c r="KOG292" s="22"/>
      <c r="KOH292" s="131"/>
      <c r="KOJ292" s="27"/>
      <c r="KOK292" s="19"/>
      <c r="KOM292" s="75"/>
      <c r="KOO292" s="22"/>
      <c r="KOP292" s="131"/>
      <c r="KOR292" s="27"/>
      <c r="KOS292" s="19"/>
      <c r="KOU292" s="75"/>
      <c r="KOW292" s="22"/>
      <c r="KOX292" s="131"/>
      <c r="KOZ292" s="27"/>
      <c r="KPA292" s="19"/>
      <c r="KPC292" s="75"/>
      <c r="KPE292" s="22"/>
      <c r="KPF292" s="131"/>
      <c r="KPH292" s="27"/>
      <c r="KPI292" s="19"/>
      <c r="KPK292" s="75"/>
      <c r="KPM292" s="22"/>
      <c r="KPN292" s="131"/>
      <c r="KPP292" s="27"/>
      <c r="KPQ292" s="19"/>
      <c r="KPS292" s="75"/>
      <c r="KPU292" s="22"/>
      <c r="KPV292" s="131"/>
      <c r="KPX292" s="27"/>
      <c r="KPY292" s="19"/>
      <c r="KQA292" s="75"/>
      <c r="KQC292" s="22"/>
      <c r="KQD292" s="131"/>
      <c r="KQF292" s="27"/>
      <c r="KQG292" s="19"/>
      <c r="KQI292" s="75"/>
      <c r="KQK292" s="22"/>
      <c r="KQL292" s="131"/>
      <c r="KQN292" s="27"/>
      <c r="KQO292" s="19"/>
      <c r="KQQ292" s="75"/>
      <c r="KQS292" s="22"/>
      <c r="KQT292" s="131"/>
      <c r="KQV292" s="27"/>
      <c r="KQW292" s="19"/>
      <c r="KQY292" s="75"/>
      <c r="KRA292" s="22"/>
      <c r="KRB292" s="131"/>
      <c r="KRD292" s="27"/>
      <c r="KRE292" s="19"/>
      <c r="KRG292" s="75"/>
      <c r="KRI292" s="22"/>
      <c r="KRJ292" s="131"/>
      <c r="KRL292" s="27"/>
      <c r="KRM292" s="19"/>
      <c r="KRO292" s="75"/>
      <c r="KRQ292" s="22"/>
      <c r="KRR292" s="131"/>
      <c r="KRT292" s="27"/>
      <c r="KRU292" s="19"/>
      <c r="KRW292" s="75"/>
      <c r="KRY292" s="22"/>
      <c r="KRZ292" s="131"/>
      <c r="KSB292" s="27"/>
      <c r="KSC292" s="19"/>
      <c r="KSE292" s="75"/>
      <c r="KSG292" s="22"/>
      <c r="KSH292" s="131"/>
      <c r="KSJ292" s="27"/>
      <c r="KSK292" s="19"/>
      <c r="KSM292" s="75"/>
      <c r="KSO292" s="22"/>
      <c r="KSP292" s="131"/>
      <c r="KSR292" s="27"/>
      <c r="KSS292" s="19"/>
      <c r="KSU292" s="75"/>
      <c r="KSW292" s="22"/>
      <c r="KSX292" s="131"/>
      <c r="KSZ292" s="27"/>
      <c r="KTA292" s="19"/>
      <c r="KTC292" s="75"/>
      <c r="KTE292" s="22"/>
      <c r="KTF292" s="131"/>
      <c r="KTH292" s="27"/>
      <c r="KTI292" s="19"/>
      <c r="KTK292" s="75"/>
      <c r="KTM292" s="22"/>
      <c r="KTN292" s="131"/>
      <c r="KTP292" s="27"/>
      <c r="KTQ292" s="19"/>
      <c r="KTS292" s="75"/>
      <c r="KTU292" s="22"/>
      <c r="KTV292" s="131"/>
      <c r="KTX292" s="27"/>
      <c r="KTY292" s="19"/>
      <c r="KUA292" s="75"/>
      <c r="KUC292" s="22"/>
      <c r="KUD292" s="131"/>
      <c r="KUF292" s="27"/>
      <c r="KUG292" s="19"/>
      <c r="KUI292" s="75"/>
      <c r="KUK292" s="22"/>
      <c r="KUL292" s="131"/>
      <c r="KUN292" s="27"/>
      <c r="KUO292" s="19"/>
      <c r="KUQ292" s="75"/>
      <c r="KUS292" s="22"/>
      <c r="KUT292" s="131"/>
      <c r="KUV292" s="27"/>
      <c r="KUW292" s="19"/>
      <c r="KUY292" s="75"/>
      <c r="KVA292" s="22"/>
      <c r="KVB292" s="131"/>
      <c r="KVD292" s="27"/>
      <c r="KVE292" s="19"/>
      <c r="KVG292" s="75"/>
      <c r="KVI292" s="22"/>
      <c r="KVJ292" s="131"/>
      <c r="KVL292" s="27"/>
      <c r="KVM292" s="19"/>
      <c r="KVO292" s="75"/>
      <c r="KVQ292" s="22"/>
      <c r="KVR292" s="131"/>
      <c r="KVT292" s="27"/>
      <c r="KVU292" s="19"/>
      <c r="KVW292" s="75"/>
      <c r="KVY292" s="22"/>
      <c r="KVZ292" s="131"/>
      <c r="KWB292" s="27"/>
      <c r="KWC292" s="19"/>
      <c r="KWE292" s="75"/>
      <c r="KWG292" s="22"/>
      <c r="KWH292" s="131"/>
      <c r="KWJ292" s="27"/>
      <c r="KWK292" s="19"/>
      <c r="KWM292" s="75"/>
      <c r="KWO292" s="22"/>
      <c r="KWP292" s="131"/>
      <c r="KWR292" s="27"/>
      <c r="KWS292" s="19"/>
      <c r="KWU292" s="75"/>
      <c r="KWW292" s="22"/>
      <c r="KWX292" s="131"/>
      <c r="KWZ292" s="27"/>
      <c r="KXA292" s="19"/>
      <c r="KXC292" s="75"/>
      <c r="KXE292" s="22"/>
      <c r="KXF292" s="131"/>
      <c r="KXH292" s="27"/>
      <c r="KXI292" s="19"/>
      <c r="KXK292" s="75"/>
      <c r="KXM292" s="22"/>
      <c r="KXN292" s="131"/>
      <c r="KXP292" s="27"/>
      <c r="KXQ292" s="19"/>
      <c r="KXS292" s="75"/>
      <c r="KXU292" s="22"/>
      <c r="KXV292" s="131"/>
      <c r="KXX292" s="27"/>
      <c r="KXY292" s="19"/>
      <c r="KYA292" s="75"/>
      <c r="KYC292" s="22"/>
      <c r="KYD292" s="131"/>
      <c r="KYF292" s="27"/>
      <c r="KYG292" s="19"/>
      <c r="KYI292" s="75"/>
      <c r="KYK292" s="22"/>
      <c r="KYL292" s="131"/>
      <c r="KYN292" s="27"/>
      <c r="KYO292" s="19"/>
      <c r="KYQ292" s="75"/>
      <c r="KYS292" s="22"/>
      <c r="KYT292" s="131"/>
      <c r="KYV292" s="27"/>
      <c r="KYW292" s="19"/>
      <c r="KYY292" s="75"/>
      <c r="KZA292" s="22"/>
      <c r="KZB292" s="131"/>
      <c r="KZD292" s="27"/>
      <c r="KZE292" s="19"/>
      <c r="KZG292" s="75"/>
      <c r="KZI292" s="22"/>
      <c r="KZJ292" s="131"/>
      <c r="KZL292" s="27"/>
      <c r="KZM292" s="19"/>
      <c r="KZO292" s="75"/>
      <c r="KZQ292" s="22"/>
      <c r="KZR292" s="131"/>
      <c r="KZT292" s="27"/>
      <c r="KZU292" s="19"/>
      <c r="KZW292" s="75"/>
      <c r="KZY292" s="22"/>
      <c r="KZZ292" s="131"/>
      <c r="LAB292" s="27"/>
      <c r="LAC292" s="19"/>
      <c r="LAE292" s="75"/>
      <c r="LAG292" s="22"/>
      <c r="LAH292" s="131"/>
      <c r="LAJ292" s="27"/>
      <c r="LAK292" s="19"/>
      <c r="LAM292" s="75"/>
      <c r="LAO292" s="22"/>
      <c r="LAP292" s="131"/>
      <c r="LAR292" s="27"/>
      <c r="LAS292" s="19"/>
      <c r="LAU292" s="75"/>
      <c r="LAW292" s="22"/>
      <c r="LAX292" s="131"/>
      <c r="LAZ292" s="27"/>
      <c r="LBA292" s="19"/>
      <c r="LBC292" s="75"/>
      <c r="LBE292" s="22"/>
      <c r="LBF292" s="131"/>
      <c r="LBH292" s="27"/>
      <c r="LBI292" s="19"/>
      <c r="LBK292" s="75"/>
      <c r="LBM292" s="22"/>
      <c r="LBN292" s="131"/>
      <c r="LBP292" s="27"/>
      <c r="LBQ292" s="19"/>
      <c r="LBS292" s="75"/>
      <c r="LBU292" s="22"/>
      <c r="LBV292" s="131"/>
      <c r="LBX292" s="27"/>
      <c r="LBY292" s="19"/>
      <c r="LCA292" s="75"/>
      <c r="LCC292" s="22"/>
      <c r="LCD292" s="131"/>
      <c r="LCF292" s="27"/>
      <c r="LCG292" s="19"/>
      <c r="LCI292" s="75"/>
      <c r="LCK292" s="22"/>
      <c r="LCL292" s="131"/>
      <c r="LCN292" s="27"/>
      <c r="LCO292" s="19"/>
      <c r="LCQ292" s="75"/>
      <c r="LCS292" s="22"/>
      <c r="LCT292" s="131"/>
      <c r="LCV292" s="27"/>
      <c r="LCW292" s="19"/>
      <c r="LCY292" s="75"/>
      <c r="LDA292" s="22"/>
      <c r="LDB292" s="131"/>
      <c r="LDD292" s="27"/>
      <c r="LDE292" s="19"/>
      <c r="LDG292" s="75"/>
      <c r="LDI292" s="22"/>
      <c r="LDJ292" s="131"/>
      <c r="LDL292" s="27"/>
      <c r="LDM292" s="19"/>
      <c r="LDO292" s="75"/>
      <c r="LDQ292" s="22"/>
      <c r="LDR292" s="131"/>
      <c r="LDT292" s="27"/>
      <c r="LDU292" s="19"/>
      <c r="LDW292" s="75"/>
      <c r="LDY292" s="22"/>
      <c r="LDZ292" s="131"/>
      <c r="LEB292" s="27"/>
      <c r="LEC292" s="19"/>
      <c r="LEE292" s="75"/>
      <c r="LEG292" s="22"/>
      <c r="LEH292" s="131"/>
      <c r="LEJ292" s="27"/>
      <c r="LEK292" s="19"/>
      <c r="LEM292" s="75"/>
      <c r="LEO292" s="22"/>
      <c r="LEP292" s="131"/>
      <c r="LER292" s="27"/>
      <c r="LES292" s="19"/>
      <c r="LEU292" s="75"/>
      <c r="LEW292" s="22"/>
      <c r="LEX292" s="131"/>
      <c r="LEZ292" s="27"/>
      <c r="LFA292" s="19"/>
      <c r="LFC292" s="75"/>
      <c r="LFE292" s="22"/>
      <c r="LFF292" s="131"/>
      <c r="LFH292" s="27"/>
      <c r="LFI292" s="19"/>
      <c r="LFK292" s="75"/>
      <c r="LFM292" s="22"/>
      <c r="LFN292" s="131"/>
      <c r="LFP292" s="27"/>
      <c r="LFQ292" s="19"/>
      <c r="LFS292" s="75"/>
      <c r="LFU292" s="22"/>
      <c r="LFV292" s="131"/>
      <c r="LFX292" s="27"/>
      <c r="LFY292" s="19"/>
      <c r="LGA292" s="75"/>
      <c r="LGC292" s="22"/>
      <c r="LGD292" s="131"/>
      <c r="LGF292" s="27"/>
      <c r="LGG292" s="19"/>
      <c r="LGI292" s="75"/>
      <c r="LGK292" s="22"/>
      <c r="LGL292" s="131"/>
      <c r="LGN292" s="27"/>
      <c r="LGO292" s="19"/>
      <c r="LGQ292" s="75"/>
      <c r="LGS292" s="22"/>
      <c r="LGT292" s="131"/>
      <c r="LGV292" s="27"/>
      <c r="LGW292" s="19"/>
      <c r="LGY292" s="75"/>
      <c r="LHA292" s="22"/>
      <c r="LHB292" s="131"/>
      <c r="LHD292" s="27"/>
      <c r="LHE292" s="19"/>
      <c r="LHG292" s="75"/>
      <c r="LHI292" s="22"/>
      <c r="LHJ292" s="131"/>
      <c r="LHL292" s="27"/>
      <c r="LHM292" s="19"/>
      <c r="LHO292" s="75"/>
      <c r="LHQ292" s="22"/>
      <c r="LHR292" s="131"/>
      <c r="LHT292" s="27"/>
      <c r="LHU292" s="19"/>
      <c r="LHW292" s="75"/>
      <c r="LHY292" s="22"/>
      <c r="LHZ292" s="131"/>
      <c r="LIB292" s="27"/>
      <c r="LIC292" s="19"/>
      <c r="LIE292" s="75"/>
      <c r="LIG292" s="22"/>
      <c r="LIH292" s="131"/>
      <c r="LIJ292" s="27"/>
      <c r="LIK292" s="19"/>
      <c r="LIM292" s="75"/>
      <c r="LIO292" s="22"/>
      <c r="LIP292" s="131"/>
      <c r="LIR292" s="27"/>
      <c r="LIS292" s="19"/>
      <c r="LIU292" s="75"/>
      <c r="LIW292" s="22"/>
      <c r="LIX292" s="131"/>
      <c r="LIZ292" s="27"/>
      <c r="LJA292" s="19"/>
      <c r="LJC292" s="75"/>
      <c r="LJE292" s="22"/>
      <c r="LJF292" s="131"/>
      <c r="LJH292" s="27"/>
      <c r="LJI292" s="19"/>
      <c r="LJK292" s="75"/>
      <c r="LJM292" s="22"/>
      <c r="LJN292" s="131"/>
      <c r="LJP292" s="27"/>
      <c r="LJQ292" s="19"/>
      <c r="LJS292" s="75"/>
      <c r="LJU292" s="22"/>
      <c r="LJV292" s="131"/>
      <c r="LJX292" s="27"/>
      <c r="LJY292" s="19"/>
      <c r="LKA292" s="75"/>
      <c r="LKC292" s="22"/>
      <c r="LKD292" s="131"/>
      <c r="LKF292" s="27"/>
      <c r="LKG292" s="19"/>
      <c r="LKI292" s="75"/>
      <c r="LKK292" s="22"/>
      <c r="LKL292" s="131"/>
      <c r="LKN292" s="27"/>
      <c r="LKO292" s="19"/>
      <c r="LKQ292" s="75"/>
      <c r="LKS292" s="22"/>
      <c r="LKT292" s="131"/>
      <c r="LKV292" s="27"/>
      <c r="LKW292" s="19"/>
      <c r="LKY292" s="75"/>
      <c r="LLA292" s="22"/>
      <c r="LLB292" s="131"/>
      <c r="LLD292" s="27"/>
      <c r="LLE292" s="19"/>
      <c r="LLG292" s="75"/>
      <c r="LLI292" s="22"/>
      <c r="LLJ292" s="131"/>
      <c r="LLL292" s="27"/>
      <c r="LLM292" s="19"/>
      <c r="LLO292" s="75"/>
      <c r="LLQ292" s="22"/>
      <c r="LLR292" s="131"/>
      <c r="LLT292" s="27"/>
      <c r="LLU292" s="19"/>
      <c r="LLW292" s="75"/>
      <c r="LLY292" s="22"/>
      <c r="LLZ292" s="131"/>
      <c r="LMB292" s="27"/>
      <c r="LMC292" s="19"/>
      <c r="LME292" s="75"/>
      <c r="LMG292" s="22"/>
      <c r="LMH292" s="131"/>
      <c r="LMJ292" s="27"/>
      <c r="LMK292" s="19"/>
      <c r="LMM292" s="75"/>
      <c r="LMO292" s="22"/>
      <c r="LMP292" s="131"/>
      <c r="LMR292" s="27"/>
      <c r="LMS292" s="19"/>
      <c r="LMU292" s="75"/>
      <c r="LMW292" s="22"/>
      <c r="LMX292" s="131"/>
      <c r="LMZ292" s="27"/>
      <c r="LNA292" s="19"/>
      <c r="LNC292" s="75"/>
      <c r="LNE292" s="22"/>
      <c r="LNF292" s="131"/>
      <c r="LNH292" s="27"/>
      <c r="LNI292" s="19"/>
      <c r="LNK292" s="75"/>
      <c r="LNM292" s="22"/>
      <c r="LNN292" s="131"/>
      <c r="LNP292" s="27"/>
      <c r="LNQ292" s="19"/>
      <c r="LNS292" s="75"/>
      <c r="LNU292" s="22"/>
      <c r="LNV292" s="131"/>
      <c r="LNX292" s="27"/>
      <c r="LNY292" s="19"/>
      <c r="LOA292" s="75"/>
      <c r="LOC292" s="22"/>
      <c r="LOD292" s="131"/>
      <c r="LOF292" s="27"/>
      <c r="LOG292" s="19"/>
      <c r="LOI292" s="75"/>
      <c r="LOK292" s="22"/>
      <c r="LOL292" s="131"/>
      <c r="LON292" s="27"/>
      <c r="LOO292" s="19"/>
      <c r="LOQ292" s="75"/>
      <c r="LOS292" s="22"/>
      <c r="LOT292" s="131"/>
      <c r="LOV292" s="27"/>
      <c r="LOW292" s="19"/>
      <c r="LOY292" s="75"/>
      <c r="LPA292" s="22"/>
      <c r="LPB292" s="131"/>
      <c r="LPD292" s="27"/>
      <c r="LPE292" s="19"/>
      <c r="LPG292" s="75"/>
      <c r="LPI292" s="22"/>
      <c r="LPJ292" s="131"/>
      <c r="LPL292" s="27"/>
      <c r="LPM292" s="19"/>
      <c r="LPO292" s="75"/>
      <c r="LPQ292" s="22"/>
      <c r="LPR292" s="131"/>
      <c r="LPT292" s="27"/>
      <c r="LPU292" s="19"/>
      <c r="LPW292" s="75"/>
      <c r="LPY292" s="22"/>
      <c r="LPZ292" s="131"/>
      <c r="LQB292" s="27"/>
      <c r="LQC292" s="19"/>
      <c r="LQE292" s="75"/>
      <c r="LQG292" s="22"/>
      <c r="LQH292" s="131"/>
      <c r="LQJ292" s="27"/>
      <c r="LQK292" s="19"/>
      <c r="LQM292" s="75"/>
      <c r="LQO292" s="22"/>
      <c r="LQP292" s="131"/>
      <c r="LQR292" s="27"/>
      <c r="LQS292" s="19"/>
      <c r="LQU292" s="75"/>
      <c r="LQW292" s="22"/>
      <c r="LQX292" s="131"/>
      <c r="LQZ292" s="27"/>
      <c r="LRA292" s="19"/>
      <c r="LRC292" s="75"/>
      <c r="LRE292" s="22"/>
      <c r="LRF292" s="131"/>
      <c r="LRH292" s="27"/>
      <c r="LRI292" s="19"/>
      <c r="LRK292" s="75"/>
      <c r="LRM292" s="22"/>
      <c r="LRN292" s="131"/>
      <c r="LRP292" s="27"/>
      <c r="LRQ292" s="19"/>
      <c r="LRS292" s="75"/>
      <c r="LRU292" s="22"/>
      <c r="LRV292" s="131"/>
      <c r="LRX292" s="27"/>
      <c r="LRY292" s="19"/>
      <c r="LSA292" s="75"/>
      <c r="LSC292" s="22"/>
      <c r="LSD292" s="131"/>
      <c r="LSF292" s="27"/>
      <c r="LSG292" s="19"/>
      <c r="LSI292" s="75"/>
      <c r="LSK292" s="22"/>
      <c r="LSL292" s="131"/>
      <c r="LSN292" s="27"/>
      <c r="LSO292" s="19"/>
      <c r="LSQ292" s="75"/>
      <c r="LSS292" s="22"/>
      <c r="LST292" s="131"/>
      <c r="LSV292" s="27"/>
      <c r="LSW292" s="19"/>
      <c r="LSY292" s="75"/>
      <c r="LTA292" s="22"/>
      <c r="LTB292" s="131"/>
      <c r="LTD292" s="27"/>
      <c r="LTE292" s="19"/>
      <c r="LTG292" s="75"/>
      <c r="LTI292" s="22"/>
      <c r="LTJ292" s="131"/>
      <c r="LTL292" s="27"/>
      <c r="LTM292" s="19"/>
      <c r="LTO292" s="75"/>
      <c r="LTQ292" s="22"/>
      <c r="LTR292" s="131"/>
      <c r="LTT292" s="27"/>
      <c r="LTU292" s="19"/>
      <c r="LTW292" s="75"/>
      <c r="LTY292" s="22"/>
      <c r="LTZ292" s="131"/>
      <c r="LUB292" s="27"/>
      <c r="LUC292" s="19"/>
      <c r="LUE292" s="75"/>
      <c r="LUG292" s="22"/>
      <c r="LUH292" s="131"/>
      <c r="LUJ292" s="27"/>
      <c r="LUK292" s="19"/>
      <c r="LUM292" s="75"/>
      <c r="LUO292" s="22"/>
      <c r="LUP292" s="131"/>
      <c r="LUR292" s="27"/>
      <c r="LUS292" s="19"/>
      <c r="LUU292" s="75"/>
      <c r="LUW292" s="22"/>
      <c r="LUX292" s="131"/>
      <c r="LUZ292" s="27"/>
      <c r="LVA292" s="19"/>
      <c r="LVC292" s="75"/>
      <c r="LVE292" s="22"/>
      <c r="LVF292" s="131"/>
      <c r="LVH292" s="27"/>
      <c r="LVI292" s="19"/>
      <c r="LVK292" s="75"/>
      <c r="LVM292" s="22"/>
      <c r="LVN292" s="131"/>
      <c r="LVP292" s="27"/>
      <c r="LVQ292" s="19"/>
      <c r="LVS292" s="75"/>
      <c r="LVU292" s="22"/>
      <c r="LVV292" s="131"/>
      <c r="LVX292" s="27"/>
      <c r="LVY292" s="19"/>
      <c r="LWA292" s="75"/>
      <c r="LWC292" s="22"/>
      <c r="LWD292" s="131"/>
      <c r="LWF292" s="27"/>
      <c r="LWG292" s="19"/>
      <c r="LWI292" s="75"/>
      <c r="LWK292" s="22"/>
      <c r="LWL292" s="131"/>
      <c r="LWN292" s="27"/>
      <c r="LWO292" s="19"/>
      <c r="LWQ292" s="75"/>
      <c r="LWS292" s="22"/>
      <c r="LWT292" s="131"/>
      <c r="LWV292" s="27"/>
      <c r="LWW292" s="19"/>
      <c r="LWY292" s="75"/>
      <c r="LXA292" s="22"/>
      <c r="LXB292" s="131"/>
      <c r="LXD292" s="27"/>
      <c r="LXE292" s="19"/>
      <c r="LXG292" s="75"/>
      <c r="LXI292" s="22"/>
      <c r="LXJ292" s="131"/>
      <c r="LXL292" s="27"/>
      <c r="LXM292" s="19"/>
      <c r="LXO292" s="75"/>
      <c r="LXQ292" s="22"/>
      <c r="LXR292" s="131"/>
      <c r="LXT292" s="27"/>
      <c r="LXU292" s="19"/>
      <c r="LXW292" s="75"/>
      <c r="LXY292" s="22"/>
      <c r="LXZ292" s="131"/>
      <c r="LYB292" s="27"/>
      <c r="LYC292" s="19"/>
      <c r="LYE292" s="75"/>
      <c r="LYG292" s="22"/>
      <c r="LYH292" s="131"/>
      <c r="LYJ292" s="27"/>
      <c r="LYK292" s="19"/>
      <c r="LYM292" s="75"/>
      <c r="LYO292" s="22"/>
      <c r="LYP292" s="131"/>
      <c r="LYR292" s="27"/>
      <c r="LYS292" s="19"/>
      <c r="LYU292" s="75"/>
      <c r="LYW292" s="22"/>
      <c r="LYX292" s="131"/>
      <c r="LYZ292" s="27"/>
      <c r="LZA292" s="19"/>
      <c r="LZC292" s="75"/>
      <c r="LZE292" s="22"/>
      <c r="LZF292" s="131"/>
      <c r="LZH292" s="27"/>
      <c r="LZI292" s="19"/>
      <c r="LZK292" s="75"/>
      <c r="LZM292" s="22"/>
      <c r="LZN292" s="131"/>
      <c r="LZP292" s="27"/>
      <c r="LZQ292" s="19"/>
      <c r="LZS292" s="75"/>
      <c r="LZU292" s="22"/>
      <c r="LZV292" s="131"/>
      <c r="LZX292" s="27"/>
      <c r="LZY292" s="19"/>
      <c r="MAA292" s="75"/>
      <c r="MAC292" s="22"/>
      <c r="MAD292" s="131"/>
      <c r="MAF292" s="27"/>
      <c r="MAG292" s="19"/>
      <c r="MAI292" s="75"/>
      <c r="MAK292" s="22"/>
      <c r="MAL292" s="131"/>
      <c r="MAN292" s="27"/>
      <c r="MAO292" s="19"/>
      <c r="MAQ292" s="75"/>
      <c r="MAS292" s="22"/>
      <c r="MAT292" s="131"/>
      <c r="MAV292" s="27"/>
      <c r="MAW292" s="19"/>
      <c r="MAY292" s="75"/>
      <c r="MBA292" s="22"/>
      <c r="MBB292" s="131"/>
      <c r="MBD292" s="27"/>
      <c r="MBE292" s="19"/>
      <c r="MBG292" s="75"/>
      <c r="MBI292" s="22"/>
      <c r="MBJ292" s="131"/>
      <c r="MBL292" s="27"/>
      <c r="MBM292" s="19"/>
      <c r="MBO292" s="75"/>
      <c r="MBQ292" s="22"/>
      <c r="MBR292" s="131"/>
      <c r="MBT292" s="27"/>
      <c r="MBU292" s="19"/>
      <c r="MBW292" s="75"/>
      <c r="MBY292" s="22"/>
      <c r="MBZ292" s="131"/>
      <c r="MCB292" s="27"/>
      <c r="MCC292" s="19"/>
      <c r="MCE292" s="75"/>
      <c r="MCG292" s="22"/>
      <c r="MCH292" s="131"/>
      <c r="MCJ292" s="27"/>
      <c r="MCK292" s="19"/>
      <c r="MCM292" s="75"/>
      <c r="MCO292" s="22"/>
      <c r="MCP292" s="131"/>
      <c r="MCR292" s="27"/>
      <c r="MCS292" s="19"/>
      <c r="MCU292" s="75"/>
      <c r="MCW292" s="22"/>
      <c r="MCX292" s="131"/>
      <c r="MCZ292" s="27"/>
      <c r="MDA292" s="19"/>
      <c r="MDC292" s="75"/>
      <c r="MDE292" s="22"/>
      <c r="MDF292" s="131"/>
      <c r="MDH292" s="27"/>
      <c r="MDI292" s="19"/>
      <c r="MDK292" s="75"/>
      <c r="MDM292" s="22"/>
      <c r="MDN292" s="131"/>
      <c r="MDP292" s="27"/>
      <c r="MDQ292" s="19"/>
      <c r="MDS292" s="75"/>
      <c r="MDU292" s="22"/>
      <c r="MDV292" s="131"/>
      <c r="MDX292" s="27"/>
      <c r="MDY292" s="19"/>
      <c r="MEA292" s="75"/>
      <c r="MEC292" s="22"/>
      <c r="MED292" s="131"/>
      <c r="MEF292" s="27"/>
      <c r="MEG292" s="19"/>
      <c r="MEI292" s="75"/>
      <c r="MEK292" s="22"/>
      <c r="MEL292" s="131"/>
      <c r="MEN292" s="27"/>
      <c r="MEO292" s="19"/>
      <c r="MEQ292" s="75"/>
      <c r="MES292" s="22"/>
      <c r="MET292" s="131"/>
      <c r="MEV292" s="27"/>
      <c r="MEW292" s="19"/>
      <c r="MEY292" s="75"/>
      <c r="MFA292" s="22"/>
      <c r="MFB292" s="131"/>
      <c r="MFD292" s="27"/>
      <c r="MFE292" s="19"/>
      <c r="MFG292" s="75"/>
      <c r="MFI292" s="22"/>
      <c r="MFJ292" s="131"/>
      <c r="MFL292" s="27"/>
      <c r="MFM292" s="19"/>
      <c r="MFO292" s="75"/>
      <c r="MFQ292" s="22"/>
      <c r="MFR292" s="131"/>
      <c r="MFT292" s="27"/>
      <c r="MFU292" s="19"/>
      <c r="MFW292" s="75"/>
      <c r="MFY292" s="22"/>
      <c r="MFZ292" s="131"/>
      <c r="MGB292" s="27"/>
      <c r="MGC292" s="19"/>
      <c r="MGE292" s="75"/>
      <c r="MGG292" s="22"/>
      <c r="MGH292" s="131"/>
      <c r="MGJ292" s="27"/>
      <c r="MGK292" s="19"/>
      <c r="MGM292" s="75"/>
      <c r="MGO292" s="22"/>
      <c r="MGP292" s="131"/>
      <c r="MGR292" s="27"/>
      <c r="MGS292" s="19"/>
      <c r="MGU292" s="75"/>
      <c r="MGW292" s="22"/>
      <c r="MGX292" s="131"/>
      <c r="MGZ292" s="27"/>
      <c r="MHA292" s="19"/>
      <c r="MHC292" s="75"/>
      <c r="MHE292" s="22"/>
      <c r="MHF292" s="131"/>
      <c r="MHH292" s="27"/>
      <c r="MHI292" s="19"/>
      <c r="MHK292" s="75"/>
      <c r="MHM292" s="22"/>
      <c r="MHN292" s="131"/>
      <c r="MHP292" s="27"/>
      <c r="MHQ292" s="19"/>
      <c r="MHS292" s="75"/>
      <c r="MHU292" s="22"/>
      <c r="MHV292" s="131"/>
      <c r="MHX292" s="27"/>
      <c r="MHY292" s="19"/>
      <c r="MIA292" s="75"/>
      <c r="MIC292" s="22"/>
      <c r="MID292" s="131"/>
      <c r="MIF292" s="27"/>
      <c r="MIG292" s="19"/>
      <c r="MII292" s="75"/>
      <c r="MIK292" s="22"/>
      <c r="MIL292" s="131"/>
      <c r="MIN292" s="27"/>
      <c r="MIO292" s="19"/>
      <c r="MIQ292" s="75"/>
      <c r="MIS292" s="22"/>
      <c r="MIT292" s="131"/>
      <c r="MIV292" s="27"/>
      <c r="MIW292" s="19"/>
      <c r="MIY292" s="75"/>
      <c r="MJA292" s="22"/>
      <c r="MJB292" s="131"/>
      <c r="MJD292" s="27"/>
      <c r="MJE292" s="19"/>
      <c r="MJG292" s="75"/>
      <c r="MJI292" s="22"/>
      <c r="MJJ292" s="131"/>
      <c r="MJL292" s="27"/>
      <c r="MJM292" s="19"/>
      <c r="MJO292" s="75"/>
      <c r="MJQ292" s="22"/>
      <c r="MJR292" s="131"/>
      <c r="MJT292" s="27"/>
      <c r="MJU292" s="19"/>
      <c r="MJW292" s="75"/>
      <c r="MJY292" s="22"/>
      <c r="MJZ292" s="131"/>
      <c r="MKB292" s="27"/>
      <c r="MKC292" s="19"/>
      <c r="MKE292" s="75"/>
      <c r="MKG292" s="22"/>
      <c r="MKH292" s="131"/>
      <c r="MKJ292" s="27"/>
      <c r="MKK292" s="19"/>
      <c r="MKM292" s="75"/>
      <c r="MKO292" s="22"/>
      <c r="MKP292" s="131"/>
      <c r="MKR292" s="27"/>
      <c r="MKS292" s="19"/>
      <c r="MKU292" s="75"/>
      <c r="MKW292" s="22"/>
      <c r="MKX292" s="131"/>
      <c r="MKZ292" s="27"/>
      <c r="MLA292" s="19"/>
      <c r="MLC292" s="75"/>
      <c r="MLE292" s="22"/>
      <c r="MLF292" s="131"/>
      <c r="MLH292" s="27"/>
      <c r="MLI292" s="19"/>
      <c r="MLK292" s="75"/>
      <c r="MLM292" s="22"/>
      <c r="MLN292" s="131"/>
      <c r="MLP292" s="27"/>
      <c r="MLQ292" s="19"/>
      <c r="MLS292" s="75"/>
      <c r="MLU292" s="22"/>
      <c r="MLV292" s="131"/>
      <c r="MLX292" s="27"/>
      <c r="MLY292" s="19"/>
      <c r="MMA292" s="75"/>
      <c r="MMC292" s="22"/>
      <c r="MMD292" s="131"/>
      <c r="MMF292" s="27"/>
      <c r="MMG292" s="19"/>
      <c r="MMI292" s="75"/>
      <c r="MMK292" s="22"/>
      <c r="MML292" s="131"/>
      <c r="MMN292" s="27"/>
      <c r="MMO292" s="19"/>
      <c r="MMQ292" s="75"/>
      <c r="MMS292" s="22"/>
      <c r="MMT292" s="131"/>
      <c r="MMV292" s="27"/>
      <c r="MMW292" s="19"/>
      <c r="MMY292" s="75"/>
      <c r="MNA292" s="22"/>
      <c r="MNB292" s="131"/>
      <c r="MND292" s="27"/>
      <c r="MNE292" s="19"/>
      <c r="MNG292" s="75"/>
      <c r="MNI292" s="22"/>
      <c r="MNJ292" s="131"/>
      <c r="MNL292" s="27"/>
      <c r="MNM292" s="19"/>
      <c r="MNO292" s="75"/>
      <c r="MNQ292" s="22"/>
      <c r="MNR292" s="131"/>
      <c r="MNT292" s="27"/>
      <c r="MNU292" s="19"/>
      <c r="MNW292" s="75"/>
      <c r="MNY292" s="22"/>
      <c r="MNZ292" s="131"/>
      <c r="MOB292" s="27"/>
      <c r="MOC292" s="19"/>
      <c r="MOE292" s="75"/>
      <c r="MOG292" s="22"/>
      <c r="MOH292" s="131"/>
      <c r="MOJ292" s="27"/>
      <c r="MOK292" s="19"/>
      <c r="MOM292" s="75"/>
      <c r="MOO292" s="22"/>
      <c r="MOP292" s="131"/>
      <c r="MOR292" s="27"/>
      <c r="MOS292" s="19"/>
      <c r="MOU292" s="75"/>
      <c r="MOW292" s="22"/>
      <c r="MOX292" s="131"/>
      <c r="MOZ292" s="27"/>
      <c r="MPA292" s="19"/>
      <c r="MPC292" s="75"/>
      <c r="MPE292" s="22"/>
      <c r="MPF292" s="131"/>
      <c r="MPH292" s="27"/>
      <c r="MPI292" s="19"/>
      <c r="MPK292" s="75"/>
      <c r="MPM292" s="22"/>
      <c r="MPN292" s="131"/>
      <c r="MPP292" s="27"/>
      <c r="MPQ292" s="19"/>
      <c r="MPS292" s="75"/>
      <c r="MPU292" s="22"/>
      <c r="MPV292" s="131"/>
      <c r="MPX292" s="27"/>
      <c r="MPY292" s="19"/>
      <c r="MQA292" s="75"/>
      <c r="MQC292" s="22"/>
      <c r="MQD292" s="131"/>
      <c r="MQF292" s="27"/>
      <c r="MQG292" s="19"/>
      <c r="MQI292" s="75"/>
      <c r="MQK292" s="22"/>
      <c r="MQL292" s="131"/>
      <c r="MQN292" s="27"/>
      <c r="MQO292" s="19"/>
      <c r="MQQ292" s="75"/>
      <c r="MQS292" s="22"/>
      <c r="MQT292" s="131"/>
      <c r="MQV292" s="27"/>
      <c r="MQW292" s="19"/>
      <c r="MQY292" s="75"/>
      <c r="MRA292" s="22"/>
      <c r="MRB292" s="131"/>
      <c r="MRD292" s="27"/>
      <c r="MRE292" s="19"/>
      <c r="MRG292" s="75"/>
      <c r="MRI292" s="22"/>
      <c r="MRJ292" s="131"/>
      <c r="MRL292" s="27"/>
      <c r="MRM292" s="19"/>
      <c r="MRO292" s="75"/>
      <c r="MRQ292" s="22"/>
      <c r="MRR292" s="131"/>
      <c r="MRT292" s="27"/>
      <c r="MRU292" s="19"/>
      <c r="MRW292" s="75"/>
      <c r="MRY292" s="22"/>
      <c r="MRZ292" s="131"/>
      <c r="MSB292" s="27"/>
      <c r="MSC292" s="19"/>
      <c r="MSE292" s="75"/>
      <c r="MSG292" s="22"/>
      <c r="MSH292" s="131"/>
      <c r="MSJ292" s="27"/>
      <c r="MSK292" s="19"/>
      <c r="MSM292" s="75"/>
      <c r="MSO292" s="22"/>
      <c r="MSP292" s="131"/>
      <c r="MSR292" s="27"/>
      <c r="MSS292" s="19"/>
      <c r="MSU292" s="75"/>
      <c r="MSW292" s="22"/>
      <c r="MSX292" s="131"/>
      <c r="MSZ292" s="27"/>
      <c r="MTA292" s="19"/>
      <c r="MTC292" s="75"/>
      <c r="MTE292" s="22"/>
      <c r="MTF292" s="131"/>
      <c r="MTH292" s="27"/>
      <c r="MTI292" s="19"/>
      <c r="MTK292" s="75"/>
      <c r="MTM292" s="22"/>
      <c r="MTN292" s="131"/>
      <c r="MTP292" s="27"/>
      <c r="MTQ292" s="19"/>
      <c r="MTS292" s="75"/>
      <c r="MTU292" s="22"/>
      <c r="MTV292" s="131"/>
      <c r="MTX292" s="27"/>
      <c r="MTY292" s="19"/>
      <c r="MUA292" s="75"/>
      <c r="MUC292" s="22"/>
      <c r="MUD292" s="131"/>
      <c r="MUF292" s="27"/>
      <c r="MUG292" s="19"/>
      <c r="MUI292" s="75"/>
      <c r="MUK292" s="22"/>
      <c r="MUL292" s="131"/>
      <c r="MUN292" s="27"/>
      <c r="MUO292" s="19"/>
      <c r="MUQ292" s="75"/>
      <c r="MUS292" s="22"/>
      <c r="MUT292" s="131"/>
      <c r="MUV292" s="27"/>
      <c r="MUW292" s="19"/>
      <c r="MUY292" s="75"/>
      <c r="MVA292" s="22"/>
      <c r="MVB292" s="131"/>
      <c r="MVD292" s="27"/>
      <c r="MVE292" s="19"/>
      <c r="MVG292" s="75"/>
      <c r="MVI292" s="22"/>
      <c r="MVJ292" s="131"/>
      <c r="MVL292" s="27"/>
      <c r="MVM292" s="19"/>
      <c r="MVO292" s="75"/>
      <c r="MVQ292" s="22"/>
      <c r="MVR292" s="131"/>
      <c r="MVT292" s="27"/>
      <c r="MVU292" s="19"/>
      <c r="MVW292" s="75"/>
      <c r="MVY292" s="22"/>
      <c r="MVZ292" s="131"/>
      <c r="MWB292" s="27"/>
      <c r="MWC292" s="19"/>
      <c r="MWE292" s="75"/>
      <c r="MWG292" s="22"/>
      <c r="MWH292" s="131"/>
      <c r="MWJ292" s="27"/>
      <c r="MWK292" s="19"/>
      <c r="MWM292" s="75"/>
      <c r="MWO292" s="22"/>
      <c r="MWP292" s="131"/>
      <c r="MWR292" s="27"/>
      <c r="MWS292" s="19"/>
      <c r="MWU292" s="75"/>
      <c r="MWW292" s="22"/>
      <c r="MWX292" s="131"/>
      <c r="MWZ292" s="27"/>
      <c r="MXA292" s="19"/>
      <c r="MXC292" s="75"/>
      <c r="MXE292" s="22"/>
      <c r="MXF292" s="131"/>
      <c r="MXH292" s="27"/>
      <c r="MXI292" s="19"/>
      <c r="MXK292" s="75"/>
      <c r="MXM292" s="22"/>
      <c r="MXN292" s="131"/>
      <c r="MXP292" s="27"/>
      <c r="MXQ292" s="19"/>
      <c r="MXS292" s="75"/>
      <c r="MXU292" s="22"/>
      <c r="MXV292" s="131"/>
      <c r="MXX292" s="27"/>
      <c r="MXY292" s="19"/>
      <c r="MYA292" s="75"/>
      <c r="MYC292" s="22"/>
      <c r="MYD292" s="131"/>
      <c r="MYF292" s="27"/>
      <c r="MYG292" s="19"/>
      <c r="MYI292" s="75"/>
      <c r="MYK292" s="22"/>
      <c r="MYL292" s="131"/>
      <c r="MYN292" s="27"/>
      <c r="MYO292" s="19"/>
      <c r="MYQ292" s="75"/>
      <c r="MYS292" s="22"/>
      <c r="MYT292" s="131"/>
      <c r="MYV292" s="27"/>
      <c r="MYW292" s="19"/>
      <c r="MYY292" s="75"/>
      <c r="MZA292" s="22"/>
      <c r="MZB292" s="131"/>
      <c r="MZD292" s="27"/>
      <c r="MZE292" s="19"/>
      <c r="MZG292" s="75"/>
      <c r="MZI292" s="22"/>
      <c r="MZJ292" s="131"/>
      <c r="MZL292" s="27"/>
      <c r="MZM292" s="19"/>
      <c r="MZO292" s="75"/>
      <c r="MZQ292" s="22"/>
      <c r="MZR292" s="131"/>
      <c r="MZT292" s="27"/>
      <c r="MZU292" s="19"/>
      <c r="MZW292" s="75"/>
      <c r="MZY292" s="22"/>
      <c r="MZZ292" s="131"/>
      <c r="NAB292" s="27"/>
      <c r="NAC292" s="19"/>
      <c r="NAE292" s="75"/>
      <c r="NAG292" s="22"/>
      <c r="NAH292" s="131"/>
      <c r="NAJ292" s="27"/>
      <c r="NAK292" s="19"/>
      <c r="NAM292" s="75"/>
      <c r="NAO292" s="22"/>
      <c r="NAP292" s="131"/>
      <c r="NAR292" s="27"/>
      <c r="NAS292" s="19"/>
      <c r="NAU292" s="75"/>
      <c r="NAW292" s="22"/>
      <c r="NAX292" s="131"/>
      <c r="NAZ292" s="27"/>
      <c r="NBA292" s="19"/>
      <c r="NBC292" s="75"/>
      <c r="NBE292" s="22"/>
      <c r="NBF292" s="131"/>
      <c r="NBH292" s="27"/>
      <c r="NBI292" s="19"/>
      <c r="NBK292" s="75"/>
      <c r="NBM292" s="22"/>
      <c r="NBN292" s="131"/>
      <c r="NBP292" s="27"/>
      <c r="NBQ292" s="19"/>
      <c r="NBS292" s="75"/>
      <c r="NBU292" s="22"/>
      <c r="NBV292" s="131"/>
      <c r="NBX292" s="27"/>
      <c r="NBY292" s="19"/>
      <c r="NCA292" s="75"/>
      <c r="NCC292" s="22"/>
      <c r="NCD292" s="131"/>
      <c r="NCF292" s="27"/>
      <c r="NCG292" s="19"/>
      <c r="NCI292" s="75"/>
      <c r="NCK292" s="22"/>
      <c r="NCL292" s="131"/>
      <c r="NCN292" s="27"/>
      <c r="NCO292" s="19"/>
      <c r="NCQ292" s="75"/>
      <c r="NCS292" s="22"/>
      <c r="NCT292" s="131"/>
      <c r="NCV292" s="27"/>
      <c r="NCW292" s="19"/>
      <c r="NCY292" s="75"/>
      <c r="NDA292" s="22"/>
      <c r="NDB292" s="131"/>
      <c r="NDD292" s="27"/>
      <c r="NDE292" s="19"/>
      <c r="NDG292" s="75"/>
      <c r="NDI292" s="22"/>
      <c r="NDJ292" s="131"/>
      <c r="NDL292" s="27"/>
      <c r="NDM292" s="19"/>
      <c r="NDO292" s="75"/>
      <c r="NDQ292" s="22"/>
      <c r="NDR292" s="131"/>
      <c r="NDT292" s="27"/>
      <c r="NDU292" s="19"/>
      <c r="NDW292" s="75"/>
      <c r="NDY292" s="22"/>
      <c r="NDZ292" s="131"/>
      <c r="NEB292" s="27"/>
      <c r="NEC292" s="19"/>
      <c r="NEE292" s="75"/>
      <c r="NEG292" s="22"/>
      <c r="NEH292" s="131"/>
      <c r="NEJ292" s="27"/>
      <c r="NEK292" s="19"/>
      <c r="NEM292" s="75"/>
      <c r="NEO292" s="22"/>
      <c r="NEP292" s="131"/>
      <c r="NER292" s="27"/>
      <c r="NES292" s="19"/>
      <c r="NEU292" s="75"/>
      <c r="NEW292" s="22"/>
      <c r="NEX292" s="131"/>
      <c r="NEZ292" s="27"/>
      <c r="NFA292" s="19"/>
      <c r="NFC292" s="75"/>
      <c r="NFE292" s="22"/>
      <c r="NFF292" s="131"/>
      <c r="NFH292" s="27"/>
      <c r="NFI292" s="19"/>
      <c r="NFK292" s="75"/>
      <c r="NFM292" s="22"/>
      <c r="NFN292" s="131"/>
      <c r="NFP292" s="27"/>
      <c r="NFQ292" s="19"/>
      <c r="NFS292" s="75"/>
      <c r="NFU292" s="22"/>
      <c r="NFV292" s="131"/>
      <c r="NFX292" s="27"/>
      <c r="NFY292" s="19"/>
      <c r="NGA292" s="75"/>
      <c r="NGC292" s="22"/>
      <c r="NGD292" s="131"/>
      <c r="NGF292" s="27"/>
      <c r="NGG292" s="19"/>
      <c r="NGI292" s="75"/>
      <c r="NGK292" s="22"/>
      <c r="NGL292" s="131"/>
      <c r="NGN292" s="27"/>
      <c r="NGO292" s="19"/>
      <c r="NGQ292" s="75"/>
      <c r="NGS292" s="22"/>
      <c r="NGT292" s="131"/>
      <c r="NGV292" s="27"/>
      <c r="NGW292" s="19"/>
      <c r="NGY292" s="75"/>
      <c r="NHA292" s="22"/>
      <c r="NHB292" s="131"/>
      <c r="NHD292" s="27"/>
      <c r="NHE292" s="19"/>
      <c r="NHG292" s="75"/>
      <c r="NHI292" s="22"/>
      <c r="NHJ292" s="131"/>
      <c r="NHL292" s="27"/>
      <c r="NHM292" s="19"/>
      <c r="NHO292" s="75"/>
      <c r="NHQ292" s="22"/>
      <c r="NHR292" s="131"/>
      <c r="NHT292" s="27"/>
      <c r="NHU292" s="19"/>
      <c r="NHW292" s="75"/>
      <c r="NHY292" s="22"/>
      <c r="NHZ292" s="131"/>
      <c r="NIB292" s="27"/>
      <c r="NIC292" s="19"/>
      <c r="NIE292" s="75"/>
      <c r="NIG292" s="22"/>
      <c r="NIH292" s="131"/>
      <c r="NIJ292" s="27"/>
      <c r="NIK292" s="19"/>
      <c r="NIM292" s="75"/>
      <c r="NIO292" s="22"/>
      <c r="NIP292" s="131"/>
      <c r="NIR292" s="27"/>
      <c r="NIS292" s="19"/>
      <c r="NIU292" s="75"/>
      <c r="NIW292" s="22"/>
      <c r="NIX292" s="131"/>
      <c r="NIZ292" s="27"/>
      <c r="NJA292" s="19"/>
      <c r="NJC292" s="75"/>
      <c r="NJE292" s="22"/>
      <c r="NJF292" s="131"/>
      <c r="NJH292" s="27"/>
      <c r="NJI292" s="19"/>
      <c r="NJK292" s="75"/>
      <c r="NJM292" s="22"/>
      <c r="NJN292" s="131"/>
      <c r="NJP292" s="27"/>
      <c r="NJQ292" s="19"/>
      <c r="NJS292" s="75"/>
      <c r="NJU292" s="22"/>
      <c r="NJV292" s="131"/>
      <c r="NJX292" s="27"/>
      <c r="NJY292" s="19"/>
      <c r="NKA292" s="75"/>
      <c r="NKC292" s="22"/>
      <c r="NKD292" s="131"/>
      <c r="NKF292" s="27"/>
      <c r="NKG292" s="19"/>
      <c r="NKI292" s="75"/>
      <c r="NKK292" s="22"/>
      <c r="NKL292" s="131"/>
      <c r="NKN292" s="27"/>
      <c r="NKO292" s="19"/>
      <c r="NKQ292" s="75"/>
      <c r="NKS292" s="22"/>
      <c r="NKT292" s="131"/>
      <c r="NKV292" s="27"/>
      <c r="NKW292" s="19"/>
      <c r="NKY292" s="75"/>
      <c r="NLA292" s="22"/>
      <c r="NLB292" s="131"/>
      <c r="NLD292" s="27"/>
      <c r="NLE292" s="19"/>
      <c r="NLG292" s="75"/>
      <c r="NLI292" s="22"/>
      <c r="NLJ292" s="131"/>
      <c r="NLL292" s="27"/>
      <c r="NLM292" s="19"/>
      <c r="NLO292" s="75"/>
      <c r="NLQ292" s="22"/>
      <c r="NLR292" s="131"/>
      <c r="NLT292" s="27"/>
      <c r="NLU292" s="19"/>
      <c r="NLW292" s="75"/>
      <c r="NLY292" s="22"/>
      <c r="NLZ292" s="131"/>
      <c r="NMB292" s="27"/>
      <c r="NMC292" s="19"/>
      <c r="NME292" s="75"/>
      <c r="NMG292" s="22"/>
      <c r="NMH292" s="131"/>
      <c r="NMJ292" s="27"/>
      <c r="NMK292" s="19"/>
      <c r="NMM292" s="75"/>
      <c r="NMO292" s="22"/>
      <c r="NMP292" s="131"/>
      <c r="NMR292" s="27"/>
      <c r="NMS292" s="19"/>
      <c r="NMU292" s="75"/>
      <c r="NMW292" s="22"/>
      <c r="NMX292" s="131"/>
      <c r="NMZ292" s="27"/>
      <c r="NNA292" s="19"/>
      <c r="NNC292" s="75"/>
      <c r="NNE292" s="22"/>
      <c r="NNF292" s="131"/>
      <c r="NNH292" s="27"/>
      <c r="NNI292" s="19"/>
      <c r="NNK292" s="75"/>
      <c r="NNM292" s="22"/>
      <c r="NNN292" s="131"/>
      <c r="NNP292" s="27"/>
      <c r="NNQ292" s="19"/>
      <c r="NNS292" s="75"/>
      <c r="NNU292" s="22"/>
      <c r="NNV292" s="131"/>
      <c r="NNX292" s="27"/>
      <c r="NNY292" s="19"/>
      <c r="NOA292" s="75"/>
      <c r="NOC292" s="22"/>
      <c r="NOD292" s="131"/>
      <c r="NOF292" s="27"/>
      <c r="NOG292" s="19"/>
      <c r="NOI292" s="75"/>
      <c r="NOK292" s="22"/>
      <c r="NOL292" s="131"/>
      <c r="NON292" s="27"/>
      <c r="NOO292" s="19"/>
      <c r="NOQ292" s="75"/>
      <c r="NOS292" s="22"/>
      <c r="NOT292" s="131"/>
      <c r="NOV292" s="27"/>
      <c r="NOW292" s="19"/>
      <c r="NOY292" s="75"/>
      <c r="NPA292" s="22"/>
      <c r="NPB292" s="131"/>
      <c r="NPD292" s="27"/>
      <c r="NPE292" s="19"/>
      <c r="NPG292" s="75"/>
      <c r="NPI292" s="22"/>
      <c r="NPJ292" s="131"/>
      <c r="NPL292" s="27"/>
      <c r="NPM292" s="19"/>
      <c r="NPO292" s="75"/>
      <c r="NPQ292" s="22"/>
      <c r="NPR292" s="131"/>
      <c r="NPT292" s="27"/>
      <c r="NPU292" s="19"/>
      <c r="NPW292" s="75"/>
      <c r="NPY292" s="22"/>
      <c r="NPZ292" s="131"/>
      <c r="NQB292" s="27"/>
      <c r="NQC292" s="19"/>
      <c r="NQE292" s="75"/>
      <c r="NQG292" s="22"/>
      <c r="NQH292" s="131"/>
      <c r="NQJ292" s="27"/>
      <c r="NQK292" s="19"/>
      <c r="NQM292" s="75"/>
      <c r="NQO292" s="22"/>
      <c r="NQP292" s="131"/>
      <c r="NQR292" s="27"/>
      <c r="NQS292" s="19"/>
      <c r="NQU292" s="75"/>
      <c r="NQW292" s="22"/>
      <c r="NQX292" s="131"/>
      <c r="NQZ292" s="27"/>
      <c r="NRA292" s="19"/>
      <c r="NRC292" s="75"/>
      <c r="NRE292" s="22"/>
      <c r="NRF292" s="131"/>
      <c r="NRH292" s="27"/>
      <c r="NRI292" s="19"/>
      <c r="NRK292" s="75"/>
      <c r="NRM292" s="22"/>
      <c r="NRN292" s="131"/>
      <c r="NRP292" s="27"/>
      <c r="NRQ292" s="19"/>
      <c r="NRS292" s="75"/>
      <c r="NRU292" s="22"/>
      <c r="NRV292" s="131"/>
      <c r="NRX292" s="27"/>
      <c r="NRY292" s="19"/>
      <c r="NSA292" s="75"/>
      <c r="NSC292" s="22"/>
      <c r="NSD292" s="131"/>
      <c r="NSF292" s="27"/>
      <c r="NSG292" s="19"/>
      <c r="NSI292" s="75"/>
      <c r="NSK292" s="22"/>
      <c r="NSL292" s="131"/>
      <c r="NSN292" s="27"/>
      <c r="NSO292" s="19"/>
      <c r="NSQ292" s="75"/>
      <c r="NSS292" s="22"/>
      <c r="NST292" s="131"/>
      <c r="NSV292" s="27"/>
      <c r="NSW292" s="19"/>
      <c r="NSY292" s="75"/>
      <c r="NTA292" s="22"/>
      <c r="NTB292" s="131"/>
      <c r="NTD292" s="27"/>
      <c r="NTE292" s="19"/>
      <c r="NTG292" s="75"/>
      <c r="NTI292" s="22"/>
      <c r="NTJ292" s="131"/>
      <c r="NTL292" s="27"/>
      <c r="NTM292" s="19"/>
      <c r="NTO292" s="75"/>
      <c r="NTQ292" s="22"/>
      <c r="NTR292" s="131"/>
      <c r="NTT292" s="27"/>
      <c r="NTU292" s="19"/>
      <c r="NTW292" s="75"/>
      <c r="NTY292" s="22"/>
      <c r="NTZ292" s="131"/>
      <c r="NUB292" s="27"/>
      <c r="NUC292" s="19"/>
      <c r="NUE292" s="75"/>
      <c r="NUG292" s="22"/>
      <c r="NUH292" s="131"/>
      <c r="NUJ292" s="27"/>
      <c r="NUK292" s="19"/>
      <c r="NUM292" s="75"/>
      <c r="NUO292" s="22"/>
      <c r="NUP292" s="131"/>
      <c r="NUR292" s="27"/>
      <c r="NUS292" s="19"/>
      <c r="NUU292" s="75"/>
      <c r="NUW292" s="22"/>
      <c r="NUX292" s="131"/>
      <c r="NUZ292" s="27"/>
      <c r="NVA292" s="19"/>
      <c r="NVC292" s="75"/>
      <c r="NVE292" s="22"/>
      <c r="NVF292" s="131"/>
      <c r="NVH292" s="27"/>
      <c r="NVI292" s="19"/>
      <c r="NVK292" s="75"/>
      <c r="NVM292" s="22"/>
      <c r="NVN292" s="131"/>
      <c r="NVP292" s="27"/>
      <c r="NVQ292" s="19"/>
      <c r="NVS292" s="75"/>
      <c r="NVU292" s="22"/>
      <c r="NVV292" s="131"/>
      <c r="NVX292" s="27"/>
      <c r="NVY292" s="19"/>
      <c r="NWA292" s="75"/>
      <c r="NWC292" s="22"/>
      <c r="NWD292" s="131"/>
      <c r="NWF292" s="27"/>
      <c r="NWG292" s="19"/>
      <c r="NWI292" s="75"/>
      <c r="NWK292" s="22"/>
      <c r="NWL292" s="131"/>
      <c r="NWN292" s="27"/>
      <c r="NWO292" s="19"/>
      <c r="NWQ292" s="75"/>
      <c r="NWS292" s="22"/>
      <c r="NWT292" s="131"/>
      <c r="NWV292" s="27"/>
      <c r="NWW292" s="19"/>
      <c r="NWY292" s="75"/>
      <c r="NXA292" s="22"/>
      <c r="NXB292" s="131"/>
      <c r="NXD292" s="27"/>
      <c r="NXE292" s="19"/>
      <c r="NXG292" s="75"/>
      <c r="NXI292" s="22"/>
      <c r="NXJ292" s="131"/>
      <c r="NXL292" s="27"/>
      <c r="NXM292" s="19"/>
      <c r="NXO292" s="75"/>
      <c r="NXQ292" s="22"/>
      <c r="NXR292" s="131"/>
      <c r="NXT292" s="27"/>
      <c r="NXU292" s="19"/>
      <c r="NXW292" s="75"/>
      <c r="NXY292" s="22"/>
      <c r="NXZ292" s="131"/>
      <c r="NYB292" s="27"/>
      <c r="NYC292" s="19"/>
      <c r="NYE292" s="75"/>
      <c r="NYG292" s="22"/>
      <c r="NYH292" s="131"/>
      <c r="NYJ292" s="27"/>
      <c r="NYK292" s="19"/>
      <c r="NYM292" s="75"/>
      <c r="NYO292" s="22"/>
      <c r="NYP292" s="131"/>
      <c r="NYR292" s="27"/>
      <c r="NYS292" s="19"/>
      <c r="NYU292" s="75"/>
      <c r="NYW292" s="22"/>
      <c r="NYX292" s="131"/>
      <c r="NYZ292" s="27"/>
      <c r="NZA292" s="19"/>
      <c r="NZC292" s="75"/>
      <c r="NZE292" s="22"/>
      <c r="NZF292" s="131"/>
      <c r="NZH292" s="27"/>
      <c r="NZI292" s="19"/>
      <c r="NZK292" s="75"/>
      <c r="NZM292" s="22"/>
      <c r="NZN292" s="131"/>
      <c r="NZP292" s="27"/>
      <c r="NZQ292" s="19"/>
      <c r="NZS292" s="75"/>
      <c r="NZU292" s="22"/>
      <c r="NZV292" s="131"/>
      <c r="NZX292" s="27"/>
      <c r="NZY292" s="19"/>
      <c r="OAA292" s="75"/>
      <c r="OAC292" s="22"/>
      <c r="OAD292" s="131"/>
      <c r="OAF292" s="27"/>
      <c r="OAG292" s="19"/>
      <c r="OAI292" s="75"/>
      <c r="OAK292" s="22"/>
      <c r="OAL292" s="131"/>
      <c r="OAN292" s="27"/>
      <c r="OAO292" s="19"/>
      <c r="OAQ292" s="75"/>
      <c r="OAS292" s="22"/>
      <c r="OAT292" s="131"/>
      <c r="OAV292" s="27"/>
      <c r="OAW292" s="19"/>
      <c r="OAY292" s="75"/>
      <c r="OBA292" s="22"/>
      <c r="OBB292" s="131"/>
      <c r="OBD292" s="27"/>
      <c r="OBE292" s="19"/>
      <c r="OBG292" s="75"/>
      <c r="OBI292" s="22"/>
      <c r="OBJ292" s="131"/>
      <c r="OBL292" s="27"/>
      <c r="OBM292" s="19"/>
      <c r="OBO292" s="75"/>
      <c r="OBQ292" s="22"/>
      <c r="OBR292" s="131"/>
      <c r="OBT292" s="27"/>
      <c r="OBU292" s="19"/>
      <c r="OBW292" s="75"/>
      <c r="OBY292" s="22"/>
      <c r="OBZ292" s="131"/>
      <c r="OCB292" s="27"/>
      <c r="OCC292" s="19"/>
      <c r="OCE292" s="75"/>
      <c r="OCG292" s="22"/>
      <c r="OCH292" s="131"/>
      <c r="OCJ292" s="27"/>
      <c r="OCK292" s="19"/>
      <c r="OCM292" s="75"/>
      <c r="OCO292" s="22"/>
      <c r="OCP292" s="131"/>
      <c r="OCR292" s="27"/>
      <c r="OCS292" s="19"/>
      <c r="OCU292" s="75"/>
      <c r="OCW292" s="22"/>
      <c r="OCX292" s="131"/>
      <c r="OCZ292" s="27"/>
      <c r="ODA292" s="19"/>
      <c r="ODC292" s="75"/>
      <c r="ODE292" s="22"/>
      <c r="ODF292" s="131"/>
      <c r="ODH292" s="27"/>
      <c r="ODI292" s="19"/>
      <c r="ODK292" s="75"/>
      <c r="ODM292" s="22"/>
      <c r="ODN292" s="131"/>
      <c r="ODP292" s="27"/>
      <c r="ODQ292" s="19"/>
      <c r="ODS292" s="75"/>
      <c r="ODU292" s="22"/>
      <c r="ODV292" s="131"/>
      <c r="ODX292" s="27"/>
      <c r="ODY292" s="19"/>
      <c r="OEA292" s="75"/>
      <c r="OEC292" s="22"/>
      <c r="OED292" s="131"/>
      <c r="OEF292" s="27"/>
      <c r="OEG292" s="19"/>
      <c r="OEI292" s="75"/>
      <c r="OEK292" s="22"/>
      <c r="OEL292" s="131"/>
      <c r="OEN292" s="27"/>
      <c r="OEO292" s="19"/>
      <c r="OEQ292" s="75"/>
      <c r="OES292" s="22"/>
      <c r="OET292" s="131"/>
      <c r="OEV292" s="27"/>
      <c r="OEW292" s="19"/>
      <c r="OEY292" s="75"/>
      <c r="OFA292" s="22"/>
      <c r="OFB292" s="131"/>
      <c r="OFD292" s="27"/>
      <c r="OFE292" s="19"/>
      <c r="OFG292" s="75"/>
      <c r="OFI292" s="22"/>
      <c r="OFJ292" s="131"/>
      <c r="OFL292" s="27"/>
      <c r="OFM292" s="19"/>
      <c r="OFO292" s="75"/>
      <c r="OFQ292" s="22"/>
      <c r="OFR292" s="131"/>
      <c r="OFT292" s="27"/>
      <c r="OFU292" s="19"/>
      <c r="OFW292" s="75"/>
      <c r="OFY292" s="22"/>
      <c r="OFZ292" s="131"/>
      <c r="OGB292" s="27"/>
      <c r="OGC292" s="19"/>
      <c r="OGE292" s="75"/>
      <c r="OGG292" s="22"/>
      <c r="OGH292" s="131"/>
      <c r="OGJ292" s="27"/>
      <c r="OGK292" s="19"/>
      <c r="OGM292" s="75"/>
      <c r="OGO292" s="22"/>
      <c r="OGP292" s="131"/>
      <c r="OGR292" s="27"/>
      <c r="OGS292" s="19"/>
      <c r="OGU292" s="75"/>
      <c r="OGW292" s="22"/>
      <c r="OGX292" s="131"/>
      <c r="OGZ292" s="27"/>
      <c r="OHA292" s="19"/>
      <c r="OHC292" s="75"/>
      <c r="OHE292" s="22"/>
      <c r="OHF292" s="131"/>
      <c r="OHH292" s="27"/>
      <c r="OHI292" s="19"/>
      <c r="OHK292" s="75"/>
      <c r="OHM292" s="22"/>
      <c r="OHN292" s="131"/>
      <c r="OHP292" s="27"/>
      <c r="OHQ292" s="19"/>
      <c r="OHS292" s="75"/>
      <c r="OHU292" s="22"/>
      <c r="OHV292" s="131"/>
      <c r="OHX292" s="27"/>
      <c r="OHY292" s="19"/>
      <c r="OIA292" s="75"/>
      <c r="OIC292" s="22"/>
      <c r="OID292" s="131"/>
      <c r="OIF292" s="27"/>
      <c r="OIG292" s="19"/>
      <c r="OII292" s="75"/>
      <c r="OIK292" s="22"/>
      <c r="OIL292" s="131"/>
      <c r="OIN292" s="27"/>
      <c r="OIO292" s="19"/>
      <c r="OIQ292" s="75"/>
      <c r="OIS292" s="22"/>
      <c r="OIT292" s="131"/>
      <c r="OIV292" s="27"/>
      <c r="OIW292" s="19"/>
      <c r="OIY292" s="75"/>
      <c r="OJA292" s="22"/>
      <c r="OJB292" s="131"/>
      <c r="OJD292" s="27"/>
      <c r="OJE292" s="19"/>
      <c r="OJG292" s="75"/>
      <c r="OJI292" s="22"/>
      <c r="OJJ292" s="131"/>
      <c r="OJL292" s="27"/>
      <c r="OJM292" s="19"/>
      <c r="OJO292" s="75"/>
      <c r="OJQ292" s="22"/>
      <c r="OJR292" s="131"/>
      <c r="OJT292" s="27"/>
      <c r="OJU292" s="19"/>
      <c r="OJW292" s="75"/>
      <c r="OJY292" s="22"/>
      <c r="OJZ292" s="131"/>
      <c r="OKB292" s="27"/>
      <c r="OKC292" s="19"/>
      <c r="OKE292" s="75"/>
      <c r="OKG292" s="22"/>
      <c r="OKH292" s="131"/>
      <c r="OKJ292" s="27"/>
      <c r="OKK292" s="19"/>
      <c r="OKM292" s="75"/>
      <c r="OKO292" s="22"/>
      <c r="OKP292" s="131"/>
      <c r="OKR292" s="27"/>
      <c r="OKS292" s="19"/>
      <c r="OKU292" s="75"/>
      <c r="OKW292" s="22"/>
      <c r="OKX292" s="131"/>
      <c r="OKZ292" s="27"/>
      <c r="OLA292" s="19"/>
      <c r="OLC292" s="75"/>
      <c r="OLE292" s="22"/>
      <c r="OLF292" s="131"/>
      <c r="OLH292" s="27"/>
      <c r="OLI292" s="19"/>
      <c r="OLK292" s="75"/>
      <c r="OLM292" s="22"/>
      <c r="OLN292" s="131"/>
      <c r="OLP292" s="27"/>
      <c r="OLQ292" s="19"/>
      <c r="OLS292" s="75"/>
      <c r="OLU292" s="22"/>
      <c r="OLV292" s="131"/>
      <c r="OLX292" s="27"/>
      <c r="OLY292" s="19"/>
      <c r="OMA292" s="75"/>
      <c r="OMC292" s="22"/>
      <c r="OMD292" s="131"/>
      <c r="OMF292" s="27"/>
      <c r="OMG292" s="19"/>
      <c r="OMI292" s="75"/>
      <c r="OMK292" s="22"/>
      <c r="OML292" s="131"/>
      <c r="OMN292" s="27"/>
      <c r="OMO292" s="19"/>
      <c r="OMQ292" s="75"/>
      <c r="OMS292" s="22"/>
      <c r="OMT292" s="131"/>
      <c r="OMV292" s="27"/>
      <c r="OMW292" s="19"/>
      <c r="OMY292" s="75"/>
      <c r="ONA292" s="22"/>
      <c r="ONB292" s="131"/>
      <c r="OND292" s="27"/>
      <c r="ONE292" s="19"/>
      <c r="ONG292" s="75"/>
      <c r="ONI292" s="22"/>
      <c r="ONJ292" s="131"/>
      <c r="ONL292" s="27"/>
      <c r="ONM292" s="19"/>
      <c r="ONO292" s="75"/>
      <c r="ONQ292" s="22"/>
      <c r="ONR292" s="131"/>
      <c r="ONT292" s="27"/>
      <c r="ONU292" s="19"/>
      <c r="ONW292" s="75"/>
      <c r="ONY292" s="22"/>
      <c r="ONZ292" s="131"/>
      <c r="OOB292" s="27"/>
      <c r="OOC292" s="19"/>
      <c r="OOE292" s="75"/>
      <c r="OOG292" s="22"/>
      <c r="OOH292" s="131"/>
      <c r="OOJ292" s="27"/>
      <c r="OOK292" s="19"/>
      <c r="OOM292" s="75"/>
      <c r="OOO292" s="22"/>
      <c r="OOP292" s="131"/>
      <c r="OOR292" s="27"/>
      <c r="OOS292" s="19"/>
      <c r="OOU292" s="75"/>
      <c r="OOW292" s="22"/>
      <c r="OOX292" s="131"/>
      <c r="OOZ292" s="27"/>
      <c r="OPA292" s="19"/>
      <c r="OPC292" s="75"/>
      <c r="OPE292" s="22"/>
      <c r="OPF292" s="131"/>
      <c r="OPH292" s="27"/>
      <c r="OPI292" s="19"/>
      <c r="OPK292" s="75"/>
      <c r="OPM292" s="22"/>
      <c r="OPN292" s="131"/>
      <c r="OPP292" s="27"/>
      <c r="OPQ292" s="19"/>
      <c r="OPS292" s="75"/>
      <c r="OPU292" s="22"/>
      <c r="OPV292" s="131"/>
      <c r="OPX292" s="27"/>
      <c r="OPY292" s="19"/>
      <c r="OQA292" s="75"/>
      <c r="OQC292" s="22"/>
      <c r="OQD292" s="131"/>
      <c r="OQF292" s="27"/>
      <c r="OQG292" s="19"/>
      <c r="OQI292" s="75"/>
      <c r="OQK292" s="22"/>
      <c r="OQL292" s="131"/>
      <c r="OQN292" s="27"/>
      <c r="OQO292" s="19"/>
      <c r="OQQ292" s="75"/>
      <c r="OQS292" s="22"/>
      <c r="OQT292" s="131"/>
      <c r="OQV292" s="27"/>
      <c r="OQW292" s="19"/>
      <c r="OQY292" s="75"/>
      <c r="ORA292" s="22"/>
      <c r="ORB292" s="131"/>
      <c r="ORD292" s="27"/>
      <c r="ORE292" s="19"/>
      <c r="ORG292" s="75"/>
      <c r="ORI292" s="22"/>
      <c r="ORJ292" s="131"/>
      <c r="ORL292" s="27"/>
      <c r="ORM292" s="19"/>
      <c r="ORO292" s="75"/>
      <c r="ORQ292" s="22"/>
      <c r="ORR292" s="131"/>
      <c r="ORT292" s="27"/>
      <c r="ORU292" s="19"/>
      <c r="ORW292" s="75"/>
      <c r="ORY292" s="22"/>
      <c r="ORZ292" s="131"/>
      <c r="OSB292" s="27"/>
      <c r="OSC292" s="19"/>
      <c r="OSE292" s="75"/>
      <c r="OSG292" s="22"/>
      <c r="OSH292" s="131"/>
      <c r="OSJ292" s="27"/>
      <c r="OSK292" s="19"/>
      <c r="OSM292" s="75"/>
      <c r="OSO292" s="22"/>
      <c r="OSP292" s="131"/>
      <c r="OSR292" s="27"/>
      <c r="OSS292" s="19"/>
      <c r="OSU292" s="75"/>
      <c r="OSW292" s="22"/>
      <c r="OSX292" s="131"/>
      <c r="OSZ292" s="27"/>
      <c r="OTA292" s="19"/>
      <c r="OTC292" s="75"/>
      <c r="OTE292" s="22"/>
      <c r="OTF292" s="131"/>
      <c r="OTH292" s="27"/>
      <c r="OTI292" s="19"/>
      <c r="OTK292" s="75"/>
      <c r="OTM292" s="22"/>
      <c r="OTN292" s="131"/>
      <c r="OTP292" s="27"/>
      <c r="OTQ292" s="19"/>
      <c r="OTS292" s="75"/>
      <c r="OTU292" s="22"/>
      <c r="OTV292" s="131"/>
      <c r="OTX292" s="27"/>
      <c r="OTY292" s="19"/>
      <c r="OUA292" s="75"/>
      <c r="OUC292" s="22"/>
      <c r="OUD292" s="131"/>
      <c r="OUF292" s="27"/>
      <c r="OUG292" s="19"/>
      <c r="OUI292" s="75"/>
      <c r="OUK292" s="22"/>
      <c r="OUL292" s="131"/>
      <c r="OUN292" s="27"/>
      <c r="OUO292" s="19"/>
      <c r="OUQ292" s="75"/>
      <c r="OUS292" s="22"/>
      <c r="OUT292" s="131"/>
      <c r="OUV292" s="27"/>
      <c r="OUW292" s="19"/>
      <c r="OUY292" s="75"/>
      <c r="OVA292" s="22"/>
      <c r="OVB292" s="131"/>
      <c r="OVD292" s="27"/>
      <c r="OVE292" s="19"/>
      <c r="OVG292" s="75"/>
      <c r="OVI292" s="22"/>
      <c r="OVJ292" s="131"/>
      <c r="OVL292" s="27"/>
      <c r="OVM292" s="19"/>
      <c r="OVO292" s="75"/>
      <c r="OVQ292" s="22"/>
      <c r="OVR292" s="131"/>
      <c r="OVT292" s="27"/>
      <c r="OVU292" s="19"/>
      <c r="OVW292" s="75"/>
      <c r="OVY292" s="22"/>
      <c r="OVZ292" s="131"/>
      <c r="OWB292" s="27"/>
      <c r="OWC292" s="19"/>
      <c r="OWE292" s="75"/>
      <c r="OWG292" s="22"/>
      <c r="OWH292" s="131"/>
      <c r="OWJ292" s="27"/>
      <c r="OWK292" s="19"/>
      <c r="OWM292" s="75"/>
      <c r="OWO292" s="22"/>
      <c r="OWP292" s="131"/>
      <c r="OWR292" s="27"/>
      <c r="OWS292" s="19"/>
      <c r="OWU292" s="75"/>
      <c r="OWW292" s="22"/>
      <c r="OWX292" s="131"/>
      <c r="OWZ292" s="27"/>
      <c r="OXA292" s="19"/>
      <c r="OXC292" s="75"/>
      <c r="OXE292" s="22"/>
      <c r="OXF292" s="131"/>
      <c r="OXH292" s="27"/>
      <c r="OXI292" s="19"/>
      <c r="OXK292" s="75"/>
      <c r="OXM292" s="22"/>
      <c r="OXN292" s="131"/>
      <c r="OXP292" s="27"/>
      <c r="OXQ292" s="19"/>
      <c r="OXS292" s="75"/>
      <c r="OXU292" s="22"/>
      <c r="OXV292" s="131"/>
      <c r="OXX292" s="27"/>
      <c r="OXY292" s="19"/>
      <c r="OYA292" s="75"/>
      <c r="OYC292" s="22"/>
      <c r="OYD292" s="131"/>
      <c r="OYF292" s="27"/>
      <c r="OYG292" s="19"/>
      <c r="OYI292" s="75"/>
      <c r="OYK292" s="22"/>
      <c r="OYL292" s="131"/>
      <c r="OYN292" s="27"/>
      <c r="OYO292" s="19"/>
      <c r="OYQ292" s="75"/>
      <c r="OYS292" s="22"/>
      <c r="OYT292" s="131"/>
      <c r="OYV292" s="27"/>
      <c r="OYW292" s="19"/>
      <c r="OYY292" s="75"/>
      <c r="OZA292" s="22"/>
      <c r="OZB292" s="131"/>
      <c r="OZD292" s="27"/>
      <c r="OZE292" s="19"/>
      <c r="OZG292" s="75"/>
      <c r="OZI292" s="22"/>
      <c r="OZJ292" s="131"/>
      <c r="OZL292" s="27"/>
      <c r="OZM292" s="19"/>
      <c r="OZO292" s="75"/>
      <c r="OZQ292" s="22"/>
      <c r="OZR292" s="131"/>
      <c r="OZT292" s="27"/>
      <c r="OZU292" s="19"/>
      <c r="OZW292" s="75"/>
      <c r="OZY292" s="22"/>
      <c r="OZZ292" s="131"/>
      <c r="PAB292" s="27"/>
      <c r="PAC292" s="19"/>
      <c r="PAE292" s="75"/>
      <c r="PAG292" s="22"/>
      <c r="PAH292" s="131"/>
      <c r="PAJ292" s="27"/>
      <c r="PAK292" s="19"/>
      <c r="PAM292" s="75"/>
      <c r="PAO292" s="22"/>
      <c r="PAP292" s="131"/>
      <c r="PAR292" s="27"/>
      <c r="PAS292" s="19"/>
      <c r="PAU292" s="75"/>
      <c r="PAW292" s="22"/>
      <c r="PAX292" s="131"/>
      <c r="PAZ292" s="27"/>
      <c r="PBA292" s="19"/>
      <c r="PBC292" s="75"/>
      <c r="PBE292" s="22"/>
      <c r="PBF292" s="131"/>
      <c r="PBH292" s="27"/>
      <c r="PBI292" s="19"/>
      <c r="PBK292" s="75"/>
      <c r="PBM292" s="22"/>
      <c r="PBN292" s="131"/>
      <c r="PBP292" s="27"/>
      <c r="PBQ292" s="19"/>
      <c r="PBS292" s="75"/>
      <c r="PBU292" s="22"/>
      <c r="PBV292" s="131"/>
      <c r="PBX292" s="27"/>
      <c r="PBY292" s="19"/>
      <c r="PCA292" s="75"/>
      <c r="PCC292" s="22"/>
      <c r="PCD292" s="131"/>
      <c r="PCF292" s="27"/>
      <c r="PCG292" s="19"/>
      <c r="PCI292" s="75"/>
      <c r="PCK292" s="22"/>
      <c r="PCL292" s="131"/>
      <c r="PCN292" s="27"/>
      <c r="PCO292" s="19"/>
      <c r="PCQ292" s="75"/>
      <c r="PCS292" s="22"/>
      <c r="PCT292" s="131"/>
      <c r="PCV292" s="27"/>
      <c r="PCW292" s="19"/>
      <c r="PCY292" s="75"/>
      <c r="PDA292" s="22"/>
      <c r="PDB292" s="131"/>
      <c r="PDD292" s="27"/>
      <c r="PDE292" s="19"/>
      <c r="PDG292" s="75"/>
      <c r="PDI292" s="22"/>
      <c r="PDJ292" s="131"/>
      <c r="PDL292" s="27"/>
      <c r="PDM292" s="19"/>
      <c r="PDO292" s="75"/>
      <c r="PDQ292" s="22"/>
      <c r="PDR292" s="131"/>
      <c r="PDT292" s="27"/>
      <c r="PDU292" s="19"/>
      <c r="PDW292" s="75"/>
      <c r="PDY292" s="22"/>
      <c r="PDZ292" s="131"/>
      <c r="PEB292" s="27"/>
      <c r="PEC292" s="19"/>
      <c r="PEE292" s="75"/>
      <c r="PEG292" s="22"/>
      <c r="PEH292" s="131"/>
      <c r="PEJ292" s="27"/>
      <c r="PEK292" s="19"/>
      <c r="PEM292" s="75"/>
      <c r="PEO292" s="22"/>
      <c r="PEP292" s="131"/>
      <c r="PER292" s="27"/>
      <c r="PES292" s="19"/>
      <c r="PEU292" s="75"/>
      <c r="PEW292" s="22"/>
      <c r="PEX292" s="131"/>
      <c r="PEZ292" s="27"/>
      <c r="PFA292" s="19"/>
      <c r="PFC292" s="75"/>
      <c r="PFE292" s="22"/>
      <c r="PFF292" s="131"/>
      <c r="PFH292" s="27"/>
      <c r="PFI292" s="19"/>
      <c r="PFK292" s="75"/>
      <c r="PFM292" s="22"/>
      <c r="PFN292" s="131"/>
      <c r="PFP292" s="27"/>
      <c r="PFQ292" s="19"/>
      <c r="PFS292" s="75"/>
      <c r="PFU292" s="22"/>
      <c r="PFV292" s="131"/>
      <c r="PFX292" s="27"/>
      <c r="PFY292" s="19"/>
      <c r="PGA292" s="75"/>
      <c r="PGC292" s="22"/>
      <c r="PGD292" s="131"/>
      <c r="PGF292" s="27"/>
      <c r="PGG292" s="19"/>
      <c r="PGI292" s="75"/>
      <c r="PGK292" s="22"/>
      <c r="PGL292" s="131"/>
      <c r="PGN292" s="27"/>
      <c r="PGO292" s="19"/>
      <c r="PGQ292" s="75"/>
      <c r="PGS292" s="22"/>
      <c r="PGT292" s="131"/>
      <c r="PGV292" s="27"/>
      <c r="PGW292" s="19"/>
      <c r="PGY292" s="75"/>
      <c r="PHA292" s="22"/>
      <c r="PHB292" s="131"/>
      <c r="PHD292" s="27"/>
      <c r="PHE292" s="19"/>
      <c r="PHG292" s="75"/>
      <c r="PHI292" s="22"/>
      <c r="PHJ292" s="131"/>
      <c r="PHL292" s="27"/>
      <c r="PHM292" s="19"/>
      <c r="PHO292" s="75"/>
      <c r="PHQ292" s="22"/>
      <c r="PHR292" s="131"/>
      <c r="PHT292" s="27"/>
      <c r="PHU292" s="19"/>
      <c r="PHW292" s="75"/>
      <c r="PHY292" s="22"/>
      <c r="PHZ292" s="131"/>
      <c r="PIB292" s="27"/>
      <c r="PIC292" s="19"/>
      <c r="PIE292" s="75"/>
      <c r="PIG292" s="22"/>
      <c r="PIH292" s="131"/>
      <c r="PIJ292" s="27"/>
      <c r="PIK292" s="19"/>
      <c r="PIM292" s="75"/>
      <c r="PIO292" s="22"/>
      <c r="PIP292" s="131"/>
      <c r="PIR292" s="27"/>
      <c r="PIS292" s="19"/>
      <c r="PIU292" s="75"/>
      <c r="PIW292" s="22"/>
      <c r="PIX292" s="131"/>
      <c r="PIZ292" s="27"/>
      <c r="PJA292" s="19"/>
      <c r="PJC292" s="75"/>
      <c r="PJE292" s="22"/>
      <c r="PJF292" s="131"/>
      <c r="PJH292" s="27"/>
      <c r="PJI292" s="19"/>
      <c r="PJK292" s="75"/>
      <c r="PJM292" s="22"/>
      <c r="PJN292" s="131"/>
      <c r="PJP292" s="27"/>
      <c r="PJQ292" s="19"/>
      <c r="PJS292" s="75"/>
      <c r="PJU292" s="22"/>
      <c r="PJV292" s="131"/>
      <c r="PJX292" s="27"/>
      <c r="PJY292" s="19"/>
      <c r="PKA292" s="75"/>
      <c r="PKC292" s="22"/>
      <c r="PKD292" s="131"/>
      <c r="PKF292" s="27"/>
      <c r="PKG292" s="19"/>
      <c r="PKI292" s="75"/>
      <c r="PKK292" s="22"/>
      <c r="PKL292" s="131"/>
      <c r="PKN292" s="27"/>
      <c r="PKO292" s="19"/>
      <c r="PKQ292" s="75"/>
      <c r="PKS292" s="22"/>
      <c r="PKT292" s="131"/>
      <c r="PKV292" s="27"/>
      <c r="PKW292" s="19"/>
      <c r="PKY292" s="75"/>
      <c r="PLA292" s="22"/>
      <c r="PLB292" s="131"/>
      <c r="PLD292" s="27"/>
      <c r="PLE292" s="19"/>
      <c r="PLG292" s="75"/>
      <c r="PLI292" s="22"/>
      <c r="PLJ292" s="131"/>
      <c r="PLL292" s="27"/>
      <c r="PLM292" s="19"/>
      <c r="PLO292" s="75"/>
      <c r="PLQ292" s="22"/>
      <c r="PLR292" s="131"/>
      <c r="PLT292" s="27"/>
      <c r="PLU292" s="19"/>
      <c r="PLW292" s="75"/>
      <c r="PLY292" s="22"/>
      <c r="PLZ292" s="131"/>
      <c r="PMB292" s="27"/>
      <c r="PMC292" s="19"/>
      <c r="PME292" s="75"/>
      <c r="PMG292" s="22"/>
      <c r="PMH292" s="131"/>
      <c r="PMJ292" s="27"/>
      <c r="PMK292" s="19"/>
      <c r="PMM292" s="75"/>
      <c r="PMO292" s="22"/>
      <c r="PMP292" s="131"/>
      <c r="PMR292" s="27"/>
      <c r="PMS292" s="19"/>
      <c r="PMU292" s="75"/>
      <c r="PMW292" s="22"/>
      <c r="PMX292" s="131"/>
      <c r="PMZ292" s="27"/>
      <c r="PNA292" s="19"/>
      <c r="PNC292" s="75"/>
      <c r="PNE292" s="22"/>
      <c r="PNF292" s="131"/>
      <c r="PNH292" s="27"/>
      <c r="PNI292" s="19"/>
      <c r="PNK292" s="75"/>
      <c r="PNM292" s="22"/>
      <c r="PNN292" s="131"/>
      <c r="PNP292" s="27"/>
      <c r="PNQ292" s="19"/>
      <c r="PNS292" s="75"/>
      <c r="PNU292" s="22"/>
      <c r="PNV292" s="131"/>
      <c r="PNX292" s="27"/>
      <c r="PNY292" s="19"/>
      <c r="POA292" s="75"/>
      <c r="POC292" s="22"/>
      <c r="POD292" s="131"/>
      <c r="POF292" s="27"/>
      <c r="POG292" s="19"/>
      <c r="POI292" s="75"/>
      <c r="POK292" s="22"/>
      <c r="POL292" s="131"/>
      <c r="PON292" s="27"/>
      <c r="POO292" s="19"/>
      <c r="POQ292" s="75"/>
      <c r="POS292" s="22"/>
      <c r="POT292" s="131"/>
      <c r="POV292" s="27"/>
      <c r="POW292" s="19"/>
      <c r="POY292" s="75"/>
      <c r="PPA292" s="22"/>
      <c r="PPB292" s="131"/>
      <c r="PPD292" s="27"/>
      <c r="PPE292" s="19"/>
      <c r="PPG292" s="75"/>
      <c r="PPI292" s="22"/>
      <c r="PPJ292" s="131"/>
      <c r="PPL292" s="27"/>
      <c r="PPM292" s="19"/>
      <c r="PPO292" s="75"/>
      <c r="PPQ292" s="22"/>
      <c r="PPR292" s="131"/>
      <c r="PPT292" s="27"/>
      <c r="PPU292" s="19"/>
      <c r="PPW292" s="75"/>
      <c r="PPY292" s="22"/>
      <c r="PPZ292" s="131"/>
      <c r="PQB292" s="27"/>
      <c r="PQC292" s="19"/>
      <c r="PQE292" s="75"/>
      <c r="PQG292" s="22"/>
      <c r="PQH292" s="131"/>
      <c r="PQJ292" s="27"/>
      <c r="PQK292" s="19"/>
      <c r="PQM292" s="75"/>
      <c r="PQO292" s="22"/>
      <c r="PQP292" s="131"/>
      <c r="PQR292" s="27"/>
      <c r="PQS292" s="19"/>
      <c r="PQU292" s="75"/>
      <c r="PQW292" s="22"/>
      <c r="PQX292" s="131"/>
      <c r="PQZ292" s="27"/>
      <c r="PRA292" s="19"/>
      <c r="PRC292" s="75"/>
      <c r="PRE292" s="22"/>
      <c r="PRF292" s="131"/>
      <c r="PRH292" s="27"/>
      <c r="PRI292" s="19"/>
      <c r="PRK292" s="75"/>
      <c r="PRM292" s="22"/>
      <c r="PRN292" s="131"/>
      <c r="PRP292" s="27"/>
      <c r="PRQ292" s="19"/>
      <c r="PRS292" s="75"/>
      <c r="PRU292" s="22"/>
      <c r="PRV292" s="131"/>
      <c r="PRX292" s="27"/>
      <c r="PRY292" s="19"/>
      <c r="PSA292" s="75"/>
      <c r="PSC292" s="22"/>
      <c r="PSD292" s="131"/>
      <c r="PSF292" s="27"/>
      <c r="PSG292" s="19"/>
      <c r="PSI292" s="75"/>
      <c r="PSK292" s="22"/>
      <c r="PSL292" s="131"/>
      <c r="PSN292" s="27"/>
      <c r="PSO292" s="19"/>
      <c r="PSQ292" s="75"/>
      <c r="PSS292" s="22"/>
      <c r="PST292" s="131"/>
      <c r="PSV292" s="27"/>
      <c r="PSW292" s="19"/>
      <c r="PSY292" s="75"/>
      <c r="PTA292" s="22"/>
      <c r="PTB292" s="131"/>
      <c r="PTD292" s="27"/>
      <c r="PTE292" s="19"/>
      <c r="PTG292" s="75"/>
      <c r="PTI292" s="22"/>
      <c r="PTJ292" s="131"/>
      <c r="PTL292" s="27"/>
      <c r="PTM292" s="19"/>
      <c r="PTO292" s="75"/>
      <c r="PTQ292" s="22"/>
      <c r="PTR292" s="131"/>
      <c r="PTT292" s="27"/>
      <c r="PTU292" s="19"/>
      <c r="PTW292" s="75"/>
      <c r="PTY292" s="22"/>
      <c r="PTZ292" s="131"/>
      <c r="PUB292" s="27"/>
      <c r="PUC292" s="19"/>
      <c r="PUE292" s="75"/>
      <c r="PUG292" s="22"/>
      <c r="PUH292" s="131"/>
      <c r="PUJ292" s="27"/>
      <c r="PUK292" s="19"/>
      <c r="PUM292" s="75"/>
      <c r="PUO292" s="22"/>
      <c r="PUP292" s="131"/>
      <c r="PUR292" s="27"/>
      <c r="PUS292" s="19"/>
      <c r="PUU292" s="75"/>
      <c r="PUW292" s="22"/>
      <c r="PUX292" s="131"/>
      <c r="PUZ292" s="27"/>
      <c r="PVA292" s="19"/>
      <c r="PVC292" s="75"/>
      <c r="PVE292" s="22"/>
      <c r="PVF292" s="131"/>
      <c r="PVH292" s="27"/>
      <c r="PVI292" s="19"/>
      <c r="PVK292" s="75"/>
      <c r="PVM292" s="22"/>
      <c r="PVN292" s="131"/>
      <c r="PVP292" s="27"/>
      <c r="PVQ292" s="19"/>
      <c r="PVS292" s="75"/>
      <c r="PVU292" s="22"/>
      <c r="PVV292" s="131"/>
      <c r="PVX292" s="27"/>
      <c r="PVY292" s="19"/>
      <c r="PWA292" s="75"/>
      <c r="PWC292" s="22"/>
      <c r="PWD292" s="131"/>
      <c r="PWF292" s="27"/>
      <c r="PWG292" s="19"/>
      <c r="PWI292" s="75"/>
      <c r="PWK292" s="22"/>
      <c r="PWL292" s="131"/>
      <c r="PWN292" s="27"/>
      <c r="PWO292" s="19"/>
      <c r="PWQ292" s="75"/>
      <c r="PWS292" s="22"/>
      <c r="PWT292" s="131"/>
      <c r="PWV292" s="27"/>
      <c r="PWW292" s="19"/>
      <c r="PWY292" s="75"/>
      <c r="PXA292" s="22"/>
      <c r="PXB292" s="131"/>
      <c r="PXD292" s="27"/>
      <c r="PXE292" s="19"/>
      <c r="PXG292" s="75"/>
      <c r="PXI292" s="22"/>
      <c r="PXJ292" s="131"/>
      <c r="PXL292" s="27"/>
      <c r="PXM292" s="19"/>
      <c r="PXO292" s="75"/>
      <c r="PXQ292" s="22"/>
      <c r="PXR292" s="131"/>
      <c r="PXT292" s="27"/>
      <c r="PXU292" s="19"/>
      <c r="PXW292" s="75"/>
      <c r="PXY292" s="22"/>
      <c r="PXZ292" s="131"/>
      <c r="PYB292" s="27"/>
      <c r="PYC292" s="19"/>
      <c r="PYE292" s="75"/>
      <c r="PYG292" s="22"/>
      <c r="PYH292" s="131"/>
      <c r="PYJ292" s="27"/>
      <c r="PYK292" s="19"/>
      <c r="PYM292" s="75"/>
      <c r="PYO292" s="22"/>
      <c r="PYP292" s="131"/>
      <c r="PYR292" s="27"/>
      <c r="PYS292" s="19"/>
      <c r="PYU292" s="75"/>
      <c r="PYW292" s="22"/>
      <c r="PYX292" s="131"/>
      <c r="PYZ292" s="27"/>
      <c r="PZA292" s="19"/>
      <c r="PZC292" s="75"/>
      <c r="PZE292" s="22"/>
      <c r="PZF292" s="131"/>
      <c r="PZH292" s="27"/>
      <c r="PZI292" s="19"/>
      <c r="PZK292" s="75"/>
      <c r="PZM292" s="22"/>
      <c r="PZN292" s="131"/>
      <c r="PZP292" s="27"/>
      <c r="PZQ292" s="19"/>
      <c r="PZS292" s="75"/>
      <c r="PZU292" s="22"/>
      <c r="PZV292" s="131"/>
      <c r="PZX292" s="27"/>
      <c r="PZY292" s="19"/>
      <c r="QAA292" s="75"/>
      <c r="QAC292" s="22"/>
      <c r="QAD292" s="131"/>
      <c r="QAF292" s="27"/>
      <c r="QAG292" s="19"/>
      <c r="QAI292" s="75"/>
      <c r="QAK292" s="22"/>
      <c r="QAL292" s="131"/>
      <c r="QAN292" s="27"/>
      <c r="QAO292" s="19"/>
      <c r="QAQ292" s="75"/>
      <c r="QAS292" s="22"/>
      <c r="QAT292" s="131"/>
      <c r="QAV292" s="27"/>
      <c r="QAW292" s="19"/>
      <c r="QAY292" s="75"/>
      <c r="QBA292" s="22"/>
      <c r="QBB292" s="131"/>
      <c r="QBD292" s="27"/>
      <c r="QBE292" s="19"/>
      <c r="QBG292" s="75"/>
      <c r="QBI292" s="22"/>
      <c r="QBJ292" s="131"/>
      <c r="QBL292" s="27"/>
      <c r="QBM292" s="19"/>
      <c r="QBO292" s="75"/>
      <c r="QBQ292" s="22"/>
      <c r="QBR292" s="131"/>
      <c r="QBT292" s="27"/>
      <c r="QBU292" s="19"/>
      <c r="QBW292" s="75"/>
      <c r="QBY292" s="22"/>
      <c r="QBZ292" s="131"/>
      <c r="QCB292" s="27"/>
      <c r="QCC292" s="19"/>
      <c r="QCE292" s="75"/>
      <c r="QCG292" s="22"/>
      <c r="QCH292" s="131"/>
      <c r="QCJ292" s="27"/>
      <c r="QCK292" s="19"/>
      <c r="QCM292" s="75"/>
      <c r="QCO292" s="22"/>
      <c r="QCP292" s="131"/>
      <c r="QCR292" s="27"/>
      <c r="QCS292" s="19"/>
      <c r="QCU292" s="75"/>
      <c r="QCW292" s="22"/>
      <c r="QCX292" s="131"/>
      <c r="QCZ292" s="27"/>
      <c r="QDA292" s="19"/>
      <c r="QDC292" s="75"/>
      <c r="QDE292" s="22"/>
      <c r="QDF292" s="131"/>
      <c r="QDH292" s="27"/>
      <c r="QDI292" s="19"/>
      <c r="QDK292" s="75"/>
      <c r="QDM292" s="22"/>
      <c r="QDN292" s="131"/>
      <c r="QDP292" s="27"/>
      <c r="QDQ292" s="19"/>
      <c r="QDS292" s="75"/>
      <c r="QDU292" s="22"/>
      <c r="QDV292" s="131"/>
      <c r="QDX292" s="27"/>
      <c r="QDY292" s="19"/>
      <c r="QEA292" s="75"/>
      <c r="QEC292" s="22"/>
      <c r="QED292" s="131"/>
      <c r="QEF292" s="27"/>
      <c r="QEG292" s="19"/>
      <c r="QEI292" s="75"/>
      <c r="QEK292" s="22"/>
      <c r="QEL292" s="131"/>
      <c r="QEN292" s="27"/>
      <c r="QEO292" s="19"/>
      <c r="QEQ292" s="75"/>
      <c r="QES292" s="22"/>
      <c r="QET292" s="131"/>
      <c r="QEV292" s="27"/>
      <c r="QEW292" s="19"/>
      <c r="QEY292" s="75"/>
      <c r="QFA292" s="22"/>
      <c r="QFB292" s="131"/>
      <c r="QFD292" s="27"/>
      <c r="QFE292" s="19"/>
      <c r="QFG292" s="75"/>
      <c r="QFI292" s="22"/>
      <c r="QFJ292" s="131"/>
      <c r="QFL292" s="27"/>
      <c r="QFM292" s="19"/>
      <c r="QFO292" s="75"/>
      <c r="QFQ292" s="22"/>
      <c r="QFR292" s="131"/>
      <c r="QFT292" s="27"/>
      <c r="QFU292" s="19"/>
      <c r="QFW292" s="75"/>
      <c r="QFY292" s="22"/>
      <c r="QFZ292" s="131"/>
      <c r="QGB292" s="27"/>
      <c r="QGC292" s="19"/>
      <c r="QGE292" s="75"/>
      <c r="QGG292" s="22"/>
      <c r="QGH292" s="131"/>
      <c r="QGJ292" s="27"/>
      <c r="QGK292" s="19"/>
      <c r="QGM292" s="75"/>
      <c r="QGO292" s="22"/>
      <c r="QGP292" s="131"/>
      <c r="QGR292" s="27"/>
      <c r="QGS292" s="19"/>
      <c r="QGU292" s="75"/>
      <c r="QGW292" s="22"/>
      <c r="QGX292" s="131"/>
      <c r="QGZ292" s="27"/>
      <c r="QHA292" s="19"/>
      <c r="QHC292" s="75"/>
      <c r="QHE292" s="22"/>
      <c r="QHF292" s="131"/>
      <c r="QHH292" s="27"/>
      <c r="QHI292" s="19"/>
      <c r="QHK292" s="75"/>
      <c r="QHM292" s="22"/>
      <c r="QHN292" s="131"/>
      <c r="QHP292" s="27"/>
      <c r="QHQ292" s="19"/>
      <c r="QHS292" s="75"/>
      <c r="QHU292" s="22"/>
      <c r="QHV292" s="131"/>
      <c r="QHX292" s="27"/>
      <c r="QHY292" s="19"/>
      <c r="QIA292" s="75"/>
      <c r="QIC292" s="22"/>
      <c r="QID292" s="131"/>
      <c r="QIF292" s="27"/>
      <c r="QIG292" s="19"/>
      <c r="QII292" s="75"/>
      <c r="QIK292" s="22"/>
      <c r="QIL292" s="131"/>
      <c r="QIN292" s="27"/>
      <c r="QIO292" s="19"/>
      <c r="QIQ292" s="75"/>
      <c r="QIS292" s="22"/>
      <c r="QIT292" s="131"/>
      <c r="QIV292" s="27"/>
      <c r="QIW292" s="19"/>
      <c r="QIY292" s="75"/>
      <c r="QJA292" s="22"/>
      <c r="QJB292" s="131"/>
      <c r="QJD292" s="27"/>
      <c r="QJE292" s="19"/>
      <c r="QJG292" s="75"/>
      <c r="QJI292" s="22"/>
      <c r="QJJ292" s="131"/>
      <c r="QJL292" s="27"/>
      <c r="QJM292" s="19"/>
      <c r="QJO292" s="75"/>
      <c r="QJQ292" s="22"/>
      <c r="QJR292" s="131"/>
      <c r="QJT292" s="27"/>
      <c r="QJU292" s="19"/>
      <c r="QJW292" s="75"/>
      <c r="QJY292" s="22"/>
      <c r="QJZ292" s="131"/>
      <c r="QKB292" s="27"/>
      <c r="QKC292" s="19"/>
      <c r="QKE292" s="75"/>
      <c r="QKG292" s="22"/>
      <c r="QKH292" s="131"/>
      <c r="QKJ292" s="27"/>
      <c r="QKK292" s="19"/>
      <c r="QKM292" s="75"/>
      <c r="QKO292" s="22"/>
      <c r="QKP292" s="131"/>
      <c r="QKR292" s="27"/>
      <c r="QKS292" s="19"/>
      <c r="QKU292" s="75"/>
      <c r="QKW292" s="22"/>
      <c r="QKX292" s="131"/>
      <c r="QKZ292" s="27"/>
      <c r="QLA292" s="19"/>
      <c r="QLC292" s="75"/>
      <c r="QLE292" s="22"/>
      <c r="QLF292" s="131"/>
      <c r="QLH292" s="27"/>
      <c r="QLI292" s="19"/>
      <c r="QLK292" s="75"/>
      <c r="QLM292" s="22"/>
      <c r="QLN292" s="131"/>
      <c r="QLP292" s="27"/>
      <c r="QLQ292" s="19"/>
      <c r="QLS292" s="75"/>
      <c r="QLU292" s="22"/>
      <c r="QLV292" s="131"/>
      <c r="QLX292" s="27"/>
      <c r="QLY292" s="19"/>
      <c r="QMA292" s="75"/>
      <c r="QMC292" s="22"/>
      <c r="QMD292" s="131"/>
      <c r="QMF292" s="27"/>
      <c r="QMG292" s="19"/>
      <c r="QMI292" s="75"/>
      <c r="QMK292" s="22"/>
      <c r="QML292" s="131"/>
      <c r="QMN292" s="27"/>
      <c r="QMO292" s="19"/>
      <c r="QMQ292" s="75"/>
      <c r="QMS292" s="22"/>
      <c r="QMT292" s="131"/>
      <c r="QMV292" s="27"/>
      <c r="QMW292" s="19"/>
      <c r="QMY292" s="75"/>
      <c r="QNA292" s="22"/>
      <c r="QNB292" s="131"/>
      <c r="QND292" s="27"/>
      <c r="QNE292" s="19"/>
      <c r="QNG292" s="75"/>
      <c r="QNI292" s="22"/>
      <c r="QNJ292" s="131"/>
      <c r="QNL292" s="27"/>
      <c r="QNM292" s="19"/>
      <c r="QNO292" s="75"/>
      <c r="QNQ292" s="22"/>
      <c r="QNR292" s="131"/>
      <c r="QNT292" s="27"/>
      <c r="QNU292" s="19"/>
      <c r="QNW292" s="75"/>
      <c r="QNY292" s="22"/>
      <c r="QNZ292" s="131"/>
      <c r="QOB292" s="27"/>
      <c r="QOC292" s="19"/>
      <c r="QOE292" s="75"/>
      <c r="QOG292" s="22"/>
      <c r="QOH292" s="131"/>
      <c r="QOJ292" s="27"/>
      <c r="QOK292" s="19"/>
      <c r="QOM292" s="75"/>
      <c r="QOO292" s="22"/>
      <c r="QOP292" s="131"/>
      <c r="QOR292" s="27"/>
      <c r="QOS292" s="19"/>
      <c r="QOU292" s="75"/>
      <c r="QOW292" s="22"/>
      <c r="QOX292" s="131"/>
      <c r="QOZ292" s="27"/>
      <c r="QPA292" s="19"/>
      <c r="QPC292" s="75"/>
      <c r="QPE292" s="22"/>
      <c r="QPF292" s="131"/>
      <c r="QPH292" s="27"/>
      <c r="QPI292" s="19"/>
      <c r="QPK292" s="75"/>
      <c r="QPM292" s="22"/>
      <c r="QPN292" s="131"/>
      <c r="QPP292" s="27"/>
      <c r="QPQ292" s="19"/>
      <c r="QPS292" s="75"/>
      <c r="QPU292" s="22"/>
      <c r="QPV292" s="131"/>
      <c r="QPX292" s="27"/>
      <c r="QPY292" s="19"/>
      <c r="QQA292" s="75"/>
      <c r="QQC292" s="22"/>
      <c r="QQD292" s="131"/>
      <c r="QQF292" s="27"/>
      <c r="QQG292" s="19"/>
      <c r="QQI292" s="75"/>
      <c r="QQK292" s="22"/>
      <c r="QQL292" s="131"/>
      <c r="QQN292" s="27"/>
      <c r="QQO292" s="19"/>
      <c r="QQQ292" s="75"/>
      <c r="QQS292" s="22"/>
      <c r="QQT292" s="131"/>
      <c r="QQV292" s="27"/>
      <c r="QQW292" s="19"/>
      <c r="QQY292" s="75"/>
      <c r="QRA292" s="22"/>
      <c r="QRB292" s="131"/>
      <c r="QRD292" s="27"/>
      <c r="QRE292" s="19"/>
      <c r="QRG292" s="75"/>
      <c r="QRI292" s="22"/>
      <c r="QRJ292" s="131"/>
      <c r="QRL292" s="27"/>
      <c r="QRM292" s="19"/>
      <c r="QRO292" s="75"/>
      <c r="QRQ292" s="22"/>
      <c r="QRR292" s="131"/>
      <c r="QRT292" s="27"/>
      <c r="QRU292" s="19"/>
      <c r="QRW292" s="75"/>
      <c r="QRY292" s="22"/>
      <c r="QRZ292" s="131"/>
      <c r="QSB292" s="27"/>
      <c r="QSC292" s="19"/>
      <c r="QSE292" s="75"/>
      <c r="QSG292" s="22"/>
      <c r="QSH292" s="131"/>
      <c r="QSJ292" s="27"/>
      <c r="QSK292" s="19"/>
      <c r="QSM292" s="75"/>
      <c r="QSO292" s="22"/>
      <c r="QSP292" s="131"/>
      <c r="QSR292" s="27"/>
      <c r="QSS292" s="19"/>
      <c r="QSU292" s="75"/>
      <c r="QSW292" s="22"/>
      <c r="QSX292" s="131"/>
      <c r="QSZ292" s="27"/>
      <c r="QTA292" s="19"/>
      <c r="QTC292" s="75"/>
      <c r="QTE292" s="22"/>
      <c r="QTF292" s="131"/>
      <c r="QTH292" s="27"/>
      <c r="QTI292" s="19"/>
      <c r="QTK292" s="75"/>
      <c r="QTM292" s="22"/>
      <c r="QTN292" s="131"/>
      <c r="QTP292" s="27"/>
      <c r="QTQ292" s="19"/>
      <c r="QTS292" s="75"/>
      <c r="QTU292" s="22"/>
      <c r="QTV292" s="131"/>
      <c r="QTX292" s="27"/>
      <c r="QTY292" s="19"/>
      <c r="QUA292" s="75"/>
      <c r="QUC292" s="22"/>
      <c r="QUD292" s="131"/>
      <c r="QUF292" s="27"/>
      <c r="QUG292" s="19"/>
      <c r="QUI292" s="75"/>
      <c r="QUK292" s="22"/>
      <c r="QUL292" s="131"/>
      <c r="QUN292" s="27"/>
      <c r="QUO292" s="19"/>
      <c r="QUQ292" s="75"/>
      <c r="QUS292" s="22"/>
      <c r="QUT292" s="131"/>
      <c r="QUV292" s="27"/>
      <c r="QUW292" s="19"/>
      <c r="QUY292" s="75"/>
      <c r="QVA292" s="22"/>
      <c r="QVB292" s="131"/>
      <c r="QVD292" s="27"/>
      <c r="QVE292" s="19"/>
      <c r="QVG292" s="75"/>
      <c r="QVI292" s="22"/>
      <c r="QVJ292" s="131"/>
      <c r="QVL292" s="27"/>
      <c r="QVM292" s="19"/>
      <c r="QVO292" s="75"/>
      <c r="QVQ292" s="22"/>
      <c r="QVR292" s="131"/>
      <c r="QVT292" s="27"/>
      <c r="QVU292" s="19"/>
      <c r="QVW292" s="75"/>
      <c r="QVY292" s="22"/>
      <c r="QVZ292" s="131"/>
      <c r="QWB292" s="27"/>
      <c r="QWC292" s="19"/>
      <c r="QWE292" s="75"/>
      <c r="QWG292" s="22"/>
      <c r="QWH292" s="131"/>
      <c r="QWJ292" s="27"/>
      <c r="QWK292" s="19"/>
      <c r="QWM292" s="75"/>
      <c r="QWO292" s="22"/>
      <c r="QWP292" s="131"/>
      <c r="QWR292" s="27"/>
      <c r="QWS292" s="19"/>
      <c r="QWU292" s="75"/>
      <c r="QWW292" s="22"/>
      <c r="QWX292" s="131"/>
      <c r="QWZ292" s="27"/>
      <c r="QXA292" s="19"/>
      <c r="QXC292" s="75"/>
      <c r="QXE292" s="22"/>
      <c r="QXF292" s="131"/>
      <c r="QXH292" s="27"/>
      <c r="QXI292" s="19"/>
      <c r="QXK292" s="75"/>
      <c r="QXM292" s="22"/>
      <c r="QXN292" s="131"/>
      <c r="QXP292" s="27"/>
      <c r="QXQ292" s="19"/>
      <c r="QXS292" s="75"/>
      <c r="QXU292" s="22"/>
      <c r="QXV292" s="131"/>
      <c r="QXX292" s="27"/>
      <c r="QXY292" s="19"/>
      <c r="QYA292" s="75"/>
      <c r="QYC292" s="22"/>
      <c r="QYD292" s="131"/>
      <c r="QYF292" s="27"/>
      <c r="QYG292" s="19"/>
      <c r="QYI292" s="75"/>
      <c r="QYK292" s="22"/>
      <c r="QYL292" s="131"/>
      <c r="QYN292" s="27"/>
      <c r="QYO292" s="19"/>
      <c r="QYQ292" s="75"/>
      <c r="QYS292" s="22"/>
      <c r="QYT292" s="131"/>
      <c r="QYV292" s="27"/>
      <c r="QYW292" s="19"/>
      <c r="QYY292" s="75"/>
      <c r="QZA292" s="22"/>
      <c r="QZB292" s="131"/>
      <c r="QZD292" s="27"/>
      <c r="QZE292" s="19"/>
      <c r="QZG292" s="75"/>
      <c r="QZI292" s="22"/>
      <c r="QZJ292" s="131"/>
      <c r="QZL292" s="27"/>
      <c r="QZM292" s="19"/>
      <c r="QZO292" s="75"/>
      <c r="QZQ292" s="22"/>
      <c r="QZR292" s="131"/>
      <c r="QZT292" s="27"/>
      <c r="QZU292" s="19"/>
      <c r="QZW292" s="75"/>
      <c r="QZY292" s="22"/>
      <c r="QZZ292" s="131"/>
      <c r="RAB292" s="27"/>
      <c r="RAC292" s="19"/>
      <c r="RAE292" s="75"/>
      <c r="RAG292" s="22"/>
      <c r="RAH292" s="131"/>
      <c r="RAJ292" s="27"/>
      <c r="RAK292" s="19"/>
      <c r="RAM292" s="75"/>
      <c r="RAO292" s="22"/>
      <c r="RAP292" s="131"/>
      <c r="RAR292" s="27"/>
      <c r="RAS292" s="19"/>
      <c r="RAU292" s="75"/>
      <c r="RAW292" s="22"/>
      <c r="RAX292" s="131"/>
      <c r="RAZ292" s="27"/>
      <c r="RBA292" s="19"/>
      <c r="RBC292" s="75"/>
      <c r="RBE292" s="22"/>
      <c r="RBF292" s="131"/>
      <c r="RBH292" s="27"/>
      <c r="RBI292" s="19"/>
      <c r="RBK292" s="75"/>
      <c r="RBM292" s="22"/>
      <c r="RBN292" s="131"/>
      <c r="RBP292" s="27"/>
      <c r="RBQ292" s="19"/>
      <c r="RBS292" s="75"/>
      <c r="RBU292" s="22"/>
      <c r="RBV292" s="131"/>
      <c r="RBX292" s="27"/>
      <c r="RBY292" s="19"/>
      <c r="RCA292" s="75"/>
      <c r="RCC292" s="22"/>
      <c r="RCD292" s="131"/>
      <c r="RCF292" s="27"/>
      <c r="RCG292" s="19"/>
      <c r="RCI292" s="75"/>
      <c r="RCK292" s="22"/>
      <c r="RCL292" s="131"/>
      <c r="RCN292" s="27"/>
      <c r="RCO292" s="19"/>
      <c r="RCQ292" s="75"/>
      <c r="RCS292" s="22"/>
      <c r="RCT292" s="131"/>
      <c r="RCV292" s="27"/>
      <c r="RCW292" s="19"/>
      <c r="RCY292" s="75"/>
      <c r="RDA292" s="22"/>
      <c r="RDB292" s="131"/>
      <c r="RDD292" s="27"/>
      <c r="RDE292" s="19"/>
      <c r="RDG292" s="75"/>
      <c r="RDI292" s="22"/>
      <c r="RDJ292" s="131"/>
      <c r="RDL292" s="27"/>
      <c r="RDM292" s="19"/>
      <c r="RDO292" s="75"/>
      <c r="RDQ292" s="22"/>
      <c r="RDR292" s="131"/>
      <c r="RDT292" s="27"/>
      <c r="RDU292" s="19"/>
      <c r="RDW292" s="75"/>
      <c r="RDY292" s="22"/>
      <c r="RDZ292" s="131"/>
      <c r="REB292" s="27"/>
      <c r="REC292" s="19"/>
      <c r="REE292" s="75"/>
      <c r="REG292" s="22"/>
      <c r="REH292" s="131"/>
      <c r="REJ292" s="27"/>
      <c r="REK292" s="19"/>
      <c r="REM292" s="75"/>
      <c r="REO292" s="22"/>
      <c r="REP292" s="131"/>
      <c r="RER292" s="27"/>
      <c r="RES292" s="19"/>
      <c r="REU292" s="75"/>
      <c r="REW292" s="22"/>
      <c r="REX292" s="131"/>
      <c r="REZ292" s="27"/>
      <c r="RFA292" s="19"/>
      <c r="RFC292" s="75"/>
      <c r="RFE292" s="22"/>
      <c r="RFF292" s="131"/>
      <c r="RFH292" s="27"/>
      <c r="RFI292" s="19"/>
      <c r="RFK292" s="75"/>
      <c r="RFM292" s="22"/>
      <c r="RFN292" s="131"/>
      <c r="RFP292" s="27"/>
      <c r="RFQ292" s="19"/>
      <c r="RFS292" s="75"/>
      <c r="RFU292" s="22"/>
      <c r="RFV292" s="131"/>
      <c r="RFX292" s="27"/>
      <c r="RFY292" s="19"/>
      <c r="RGA292" s="75"/>
      <c r="RGC292" s="22"/>
      <c r="RGD292" s="131"/>
      <c r="RGF292" s="27"/>
      <c r="RGG292" s="19"/>
      <c r="RGI292" s="75"/>
      <c r="RGK292" s="22"/>
      <c r="RGL292" s="131"/>
      <c r="RGN292" s="27"/>
      <c r="RGO292" s="19"/>
      <c r="RGQ292" s="75"/>
      <c r="RGS292" s="22"/>
      <c r="RGT292" s="131"/>
      <c r="RGV292" s="27"/>
      <c r="RGW292" s="19"/>
      <c r="RGY292" s="75"/>
      <c r="RHA292" s="22"/>
      <c r="RHB292" s="131"/>
      <c r="RHD292" s="27"/>
      <c r="RHE292" s="19"/>
      <c r="RHG292" s="75"/>
      <c r="RHI292" s="22"/>
      <c r="RHJ292" s="131"/>
      <c r="RHL292" s="27"/>
      <c r="RHM292" s="19"/>
      <c r="RHO292" s="75"/>
      <c r="RHQ292" s="22"/>
      <c r="RHR292" s="131"/>
      <c r="RHT292" s="27"/>
      <c r="RHU292" s="19"/>
      <c r="RHW292" s="75"/>
      <c r="RHY292" s="22"/>
      <c r="RHZ292" s="131"/>
      <c r="RIB292" s="27"/>
      <c r="RIC292" s="19"/>
      <c r="RIE292" s="75"/>
      <c r="RIG292" s="22"/>
      <c r="RIH292" s="131"/>
      <c r="RIJ292" s="27"/>
      <c r="RIK292" s="19"/>
      <c r="RIM292" s="75"/>
      <c r="RIO292" s="22"/>
      <c r="RIP292" s="131"/>
      <c r="RIR292" s="27"/>
      <c r="RIS292" s="19"/>
      <c r="RIU292" s="75"/>
      <c r="RIW292" s="22"/>
      <c r="RIX292" s="131"/>
      <c r="RIZ292" s="27"/>
      <c r="RJA292" s="19"/>
      <c r="RJC292" s="75"/>
      <c r="RJE292" s="22"/>
      <c r="RJF292" s="131"/>
      <c r="RJH292" s="27"/>
      <c r="RJI292" s="19"/>
      <c r="RJK292" s="75"/>
      <c r="RJM292" s="22"/>
      <c r="RJN292" s="131"/>
      <c r="RJP292" s="27"/>
      <c r="RJQ292" s="19"/>
      <c r="RJS292" s="75"/>
      <c r="RJU292" s="22"/>
      <c r="RJV292" s="131"/>
      <c r="RJX292" s="27"/>
      <c r="RJY292" s="19"/>
      <c r="RKA292" s="75"/>
      <c r="RKC292" s="22"/>
      <c r="RKD292" s="131"/>
      <c r="RKF292" s="27"/>
      <c r="RKG292" s="19"/>
      <c r="RKI292" s="75"/>
      <c r="RKK292" s="22"/>
      <c r="RKL292" s="131"/>
      <c r="RKN292" s="27"/>
      <c r="RKO292" s="19"/>
      <c r="RKQ292" s="75"/>
      <c r="RKS292" s="22"/>
      <c r="RKT292" s="131"/>
      <c r="RKV292" s="27"/>
      <c r="RKW292" s="19"/>
      <c r="RKY292" s="75"/>
      <c r="RLA292" s="22"/>
      <c r="RLB292" s="131"/>
      <c r="RLD292" s="27"/>
      <c r="RLE292" s="19"/>
      <c r="RLG292" s="75"/>
      <c r="RLI292" s="22"/>
      <c r="RLJ292" s="131"/>
      <c r="RLL292" s="27"/>
      <c r="RLM292" s="19"/>
      <c r="RLO292" s="75"/>
      <c r="RLQ292" s="22"/>
      <c r="RLR292" s="131"/>
      <c r="RLT292" s="27"/>
      <c r="RLU292" s="19"/>
      <c r="RLW292" s="75"/>
      <c r="RLY292" s="22"/>
      <c r="RLZ292" s="131"/>
      <c r="RMB292" s="27"/>
      <c r="RMC292" s="19"/>
      <c r="RME292" s="75"/>
      <c r="RMG292" s="22"/>
      <c r="RMH292" s="131"/>
      <c r="RMJ292" s="27"/>
      <c r="RMK292" s="19"/>
      <c r="RMM292" s="75"/>
      <c r="RMO292" s="22"/>
      <c r="RMP292" s="131"/>
      <c r="RMR292" s="27"/>
      <c r="RMS292" s="19"/>
      <c r="RMU292" s="75"/>
      <c r="RMW292" s="22"/>
      <c r="RMX292" s="131"/>
      <c r="RMZ292" s="27"/>
      <c r="RNA292" s="19"/>
      <c r="RNC292" s="75"/>
      <c r="RNE292" s="22"/>
      <c r="RNF292" s="131"/>
      <c r="RNH292" s="27"/>
      <c r="RNI292" s="19"/>
      <c r="RNK292" s="75"/>
      <c r="RNM292" s="22"/>
      <c r="RNN292" s="131"/>
      <c r="RNP292" s="27"/>
      <c r="RNQ292" s="19"/>
      <c r="RNS292" s="75"/>
      <c r="RNU292" s="22"/>
      <c r="RNV292" s="131"/>
      <c r="RNX292" s="27"/>
      <c r="RNY292" s="19"/>
      <c r="ROA292" s="75"/>
      <c r="ROC292" s="22"/>
      <c r="ROD292" s="131"/>
      <c r="ROF292" s="27"/>
      <c r="ROG292" s="19"/>
      <c r="ROI292" s="75"/>
      <c r="ROK292" s="22"/>
      <c r="ROL292" s="131"/>
      <c r="RON292" s="27"/>
      <c r="ROO292" s="19"/>
      <c r="ROQ292" s="75"/>
      <c r="ROS292" s="22"/>
      <c r="ROT292" s="131"/>
      <c r="ROV292" s="27"/>
      <c r="ROW292" s="19"/>
      <c r="ROY292" s="75"/>
      <c r="RPA292" s="22"/>
      <c r="RPB292" s="131"/>
      <c r="RPD292" s="27"/>
      <c r="RPE292" s="19"/>
      <c r="RPG292" s="75"/>
      <c r="RPI292" s="22"/>
      <c r="RPJ292" s="131"/>
      <c r="RPL292" s="27"/>
      <c r="RPM292" s="19"/>
      <c r="RPO292" s="75"/>
      <c r="RPQ292" s="22"/>
      <c r="RPR292" s="131"/>
      <c r="RPT292" s="27"/>
      <c r="RPU292" s="19"/>
      <c r="RPW292" s="75"/>
      <c r="RPY292" s="22"/>
      <c r="RPZ292" s="131"/>
      <c r="RQB292" s="27"/>
      <c r="RQC292" s="19"/>
      <c r="RQE292" s="75"/>
      <c r="RQG292" s="22"/>
      <c r="RQH292" s="131"/>
      <c r="RQJ292" s="27"/>
      <c r="RQK292" s="19"/>
      <c r="RQM292" s="75"/>
      <c r="RQO292" s="22"/>
      <c r="RQP292" s="131"/>
      <c r="RQR292" s="27"/>
      <c r="RQS292" s="19"/>
      <c r="RQU292" s="75"/>
      <c r="RQW292" s="22"/>
      <c r="RQX292" s="131"/>
      <c r="RQZ292" s="27"/>
      <c r="RRA292" s="19"/>
      <c r="RRC292" s="75"/>
      <c r="RRE292" s="22"/>
      <c r="RRF292" s="131"/>
      <c r="RRH292" s="27"/>
      <c r="RRI292" s="19"/>
      <c r="RRK292" s="75"/>
      <c r="RRM292" s="22"/>
      <c r="RRN292" s="131"/>
      <c r="RRP292" s="27"/>
      <c r="RRQ292" s="19"/>
      <c r="RRS292" s="75"/>
      <c r="RRU292" s="22"/>
      <c r="RRV292" s="131"/>
      <c r="RRX292" s="27"/>
      <c r="RRY292" s="19"/>
      <c r="RSA292" s="75"/>
      <c r="RSC292" s="22"/>
      <c r="RSD292" s="131"/>
      <c r="RSF292" s="27"/>
      <c r="RSG292" s="19"/>
      <c r="RSI292" s="75"/>
      <c r="RSK292" s="22"/>
      <c r="RSL292" s="131"/>
      <c r="RSN292" s="27"/>
      <c r="RSO292" s="19"/>
      <c r="RSQ292" s="75"/>
      <c r="RSS292" s="22"/>
      <c r="RST292" s="131"/>
      <c r="RSV292" s="27"/>
      <c r="RSW292" s="19"/>
      <c r="RSY292" s="75"/>
      <c r="RTA292" s="22"/>
      <c r="RTB292" s="131"/>
      <c r="RTD292" s="27"/>
      <c r="RTE292" s="19"/>
      <c r="RTG292" s="75"/>
      <c r="RTI292" s="22"/>
      <c r="RTJ292" s="131"/>
      <c r="RTL292" s="27"/>
      <c r="RTM292" s="19"/>
      <c r="RTO292" s="75"/>
      <c r="RTQ292" s="22"/>
      <c r="RTR292" s="131"/>
      <c r="RTT292" s="27"/>
      <c r="RTU292" s="19"/>
      <c r="RTW292" s="75"/>
      <c r="RTY292" s="22"/>
      <c r="RTZ292" s="131"/>
      <c r="RUB292" s="27"/>
      <c r="RUC292" s="19"/>
      <c r="RUE292" s="75"/>
      <c r="RUG292" s="22"/>
      <c r="RUH292" s="131"/>
      <c r="RUJ292" s="27"/>
      <c r="RUK292" s="19"/>
      <c r="RUM292" s="75"/>
      <c r="RUO292" s="22"/>
      <c r="RUP292" s="131"/>
      <c r="RUR292" s="27"/>
      <c r="RUS292" s="19"/>
      <c r="RUU292" s="75"/>
      <c r="RUW292" s="22"/>
      <c r="RUX292" s="131"/>
      <c r="RUZ292" s="27"/>
      <c r="RVA292" s="19"/>
      <c r="RVC292" s="75"/>
      <c r="RVE292" s="22"/>
      <c r="RVF292" s="131"/>
      <c r="RVH292" s="27"/>
      <c r="RVI292" s="19"/>
      <c r="RVK292" s="75"/>
      <c r="RVM292" s="22"/>
      <c r="RVN292" s="131"/>
      <c r="RVP292" s="27"/>
      <c r="RVQ292" s="19"/>
      <c r="RVS292" s="75"/>
      <c r="RVU292" s="22"/>
      <c r="RVV292" s="131"/>
      <c r="RVX292" s="27"/>
      <c r="RVY292" s="19"/>
      <c r="RWA292" s="75"/>
      <c r="RWC292" s="22"/>
      <c r="RWD292" s="131"/>
      <c r="RWF292" s="27"/>
      <c r="RWG292" s="19"/>
      <c r="RWI292" s="75"/>
      <c r="RWK292" s="22"/>
      <c r="RWL292" s="131"/>
      <c r="RWN292" s="27"/>
      <c r="RWO292" s="19"/>
      <c r="RWQ292" s="75"/>
      <c r="RWS292" s="22"/>
      <c r="RWT292" s="131"/>
      <c r="RWV292" s="27"/>
      <c r="RWW292" s="19"/>
      <c r="RWY292" s="75"/>
      <c r="RXA292" s="22"/>
      <c r="RXB292" s="131"/>
      <c r="RXD292" s="27"/>
      <c r="RXE292" s="19"/>
      <c r="RXG292" s="75"/>
      <c r="RXI292" s="22"/>
      <c r="RXJ292" s="131"/>
      <c r="RXL292" s="27"/>
      <c r="RXM292" s="19"/>
      <c r="RXO292" s="75"/>
      <c r="RXQ292" s="22"/>
      <c r="RXR292" s="131"/>
      <c r="RXT292" s="27"/>
      <c r="RXU292" s="19"/>
      <c r="RXW292" s="75"/>
      <c r="RXY292" s="22"/>
      <c r="RXZ292" s="131"/>
      <c r="RYB292" s="27"/>
      <c r="RYC292" s="19"/>
      <c r="RYE292" s="75"/>
      <c r="RYG292" s="22"/>
      <c r="RYH292" s="131"/>
      <c r="RYJ292" s="27"/>
      <c r="RYK292" s="19"/>
      <c r="RYM292" s="75"/>
      <c r="RYO292" s="22"/>
      <c r="RYP292" s="131"/>
      <c r="RYR292" s="27"/>
      <c r="RYS292" s="19"/>
      <c r="RYU292" s="75"/>
      <c r="RYW292" s="22"/>
      <c r="RYX292" s="131"/>
      <c r="RYZ292" s="27"/>
      <c r="RZA292" s="19"/>
      <c r="RZC292" s="75"/>
      <c r="RZE292" s="22"/>
      <c r="RZF292" s="131"/>
      <c r="RZH292" s="27"/>
      <c r="RZI292" s="19"/>
      <c r="RZK292" s="75"/>
      <c r="RZM292" s="22"/>
      <c r="RZN292" s="131"/>
      <c r="RZP292" s="27"/>
      <c r="RZQ292" s="19"/>
      <c r="RZS292" s="75"/>
      <c r="RZU292" s="22"/>
      <c r="RZV292" s="131"/>
      <c r="RZX292" s="27"/>
      <c r="RZY292" s="19"/>
      <c r="SAA292" s="75"/>
      <c r="SAC292" s="22"/>
      <c r="SAD292" s="131"/>
      <c r="SAF292" s="27"/>
      <c r="SAG292" s="19"/>
      <c r="SAI292" s="75"/>
      <c r="SAK292" s="22"/>
      <c r="SAL292" s="131"/>
      <c r="SAN292" s="27"/>
      <c r="SAO292" s="19"/>
      <c r="SAQ292" s="75"/>
      <c r="SAS292" s="22"/>
      <c r="SAT292" s="131"/>
      <c r="SAV292" s="27"/>
      <c r="SAW292" s="19"/>
      <c r="SAY292" s="75"/>
      <c r="SBA292" s="22"/>
      <c r="SBB292" s="131"/>
      <c r="SBD292" s="27"/>
      <c r="SBE292" s="19"/>
      <c r="SBG292" s="75"/>
      <c r="SBI292" s="22"/>
      <c r="SBJ292" s="131"/>
      <c r="SBL292" s="27"/>
      <c r="SBM292" s="19"/>
      <c r="SBO292" s="75"/>
      <c r="SBQ292" s="22"/>
      <c r="SBR292" s="131"/>
      <c r="SBT292" s="27"/>
      <c r="SBU292" s="19"/>
      <c r="SBW292" s="75"/>
      <c r="SBY292" s="22"/>
      <c r="SBZ292" s="131"/>
      <c r="SCB292" s="27"/>
      <c r="SCC292" s="19"/>
      <c r="SCE292" s="75"/>
      <c r="SCG292" s="22"/>
      <c r="SCH292" s="131"/>
      <c r="SCJ292" s="27"/>
      <c r="SCK292" s="19"/>
      <c r="SCM292" s="75"/>
      <c r="SCO292" s="22"/>
      <c r="SCP292" s="131"/>
      <c r="SCR292" s="27"/>
      <c r="SCS292" s="19"/>
      <c r="SCU292" s="75"/>
      <c r="SCW292" s="22"/>
      <c r="SCX292" s="131"/>
      <c r="SCZ292" s="27"/>
      <c r="SDA292" s="19"/>
      <c r="SDC292" s="75"/>
      <c r="SDE292" s="22"/>
      <c r="SDF292" s="131"/>
      <c r="SDH292" s="27"/>
      <c r="SDI292" s="19"/>
      <c r="SDK292" s="75"/>
      <c r="SDM292" s="22"/>
      <c r="SDN292" s="131"/>
      <c r="SDP292" s="27"/>
      <c r="SDQ292" s="19"/>
      <c r="SDS292" s="75"/>
      <c r="SDU292" s="22"/>
      <c r="SDV292" s="131"/>
      <c r="SDX292" s="27"/>
      <c r="SDY292" s="19"/>
      <c r="SEA292" s="75"/>
      <c r="SEC292" s="22"/>
      <c r="SED292" s="131"/>
      <c r="SEF292" s="27"/>
      <c r="SEG292" s="19"/>
      <c r="SEI292" s="75"/>
      <c r="SEK292" s="22"/>
      <c r="SEL292" s="131"/>
      <c r="SEN292" s="27"/>
      <c r="SEO292" s="19"/>
      <c r="SEQ292" s="75"/>
      <c r="SES292" s="22"/>
      <c r="SET292" s="131"/>
      <c r="SEV292" s="27"/>
      <c r="SEW292" s="19"/>
      <c r="SEY292" s="75"/>
      <c r="SFA292" s="22"/>
      <c r="SFB292" s="131"/>
      <c r="SFD292" s="27"/>
      <c r="SFE292" s="19"/>
      <c r="SFG292" s="75"/>
      <c r="SFI292" s="22"/>
      <c r="SFJ292" s="131"/>
      <c r="SFL292" s="27"/>
      <c r="SFM292" s="19"/>
      <c r="SFO292" s="75"/>
      <c r="SFQ292" s="22"/>
      <c r="SFR292" s="131"/>
      <c r="SFT292" s="27"/>
      <c r="SFU292" s="19"/>
      <c r="SFW292" s="75"/>
      <c r="SFY292" s="22"/>
      <c r="SFZ292" s="131"/>
      <c r="SGB292" s="27"/>
      <c r="SGC292" s="19"/>
      <c r="SGE292" s="75"/>
      <c r="SGG292" s="22"/>
      <c r="SGH292" s="131"/>
      <c r="SGJ292" s="27"/>
      <c r="SGK292" s="19"/>
      <c r="SGM292" s="75"/>
      <c r="SGO292" s="22"/>
      <c r="SGP292" s="131"/>
      <c r="SGR292" s="27"/>
      <c r="SGS292" s="19"/>
      <c r="SGU292" s="75"/>
      <c r="SGW292" s="22"/>
      <c r="SGX292" s="131"/>
      <c r="SGZ292" s="27"/>
      <c r="SHA292" s="19"/>
      <c r="SHC292" s="75"/>
      <c r="SHE292" s="22"/>
      <c r="SHF292" s="131"/>
      <c r="SHH292" s="27"/>
      <c r="SHI292" s="19"/>
      <c r="SHK292" s="75"/>
      <c r="SHM292" s="22"/>
      <c r="SHN292" s="131"/>
      <c r="SHP292" s="27"/>
      <c r="SHQ292" s="19"/>
      <c r="SHS292" s="75"/>
      <c r="SHU292" s="22"/>
      <c r="SHV292" s="131"/>
      <c r="SHX292" s="27"/>
      <c r="SHY292" s="19"/>
      <c r="SIA292" s="75"/>
      <c r="SIC292" s="22"/>
      <c r="SID292" s="131"/>
      <c r="SIF292" s="27"/>
      <c r="SIG292" s="19"/>
      <c r="SII292" s="75"/>
      <c r="SIK292" s="22"/>
      <c r="SIL292" s="131"/>
      <c r="SIN292" s="27"/>
      <c r="SIO292" s="19"/>
      <c r="SIQ292" s="75"/>
      <c r="SIS292" s="22"/>
      <c r="SIT292" s="131"/>
      <c r="SIV292" s="27"/>
      <c r="SIW292" s="19"/>
      <c r="SIY292" s="75"/>
      <c r="SJA292" s="22"/>
      <c r="SJB292" s="131"/>
      <c r="SJD292" s="27"/>
      <c r="SJE292" s="19"/>
      <c r="SJG292" s="75"/>
      <c r="SJI292" s="22"/>
      <c r="SJJ292" s="131"/>
      <c r="SJL292" s="27"/>
      <c r="SJM292" s="19"/>
      <c r="SJO292" s="75"/>
      <c r="SJQ292" s="22"/>
      <c r="SJR292" s="131"/>
      <c r="SJT292" s="27"/>
      <c r="SJU292" s="19"/>
      <c r="SJW292" s="75"/>
      <c r="SJY292" s="22"/>
      <c r="SJZ292" s="131"/>
      <c r="SKB292" s="27"/>
      <c r="SKC292" s="19"/>
      <c r="SKE292" s="75"/>
      <c r="SKG292" s="22"/>
      <c r="SKH292" s="131"/>
      <c r="SKJ292" s="27"/>
      <c r="SKK292" s="19"/>
      <c r="SKM292" s="75"/>
      <c r="SKO292" s="22"/>
      <c r="SKP292" s="131"/>
      <c r="SKR292" s="27"/>
      <c r="SKS292" s="19"/>
      <c r="SKU292" s="75"/>
      <c r="SKW292" s="22"/>
      <c r="SKX292" s="131"/>
      <c r="SKZ292" s="27"/>
      <c r="SLA292" s="19"/>
      <c r="SLC292" s="75"/>
      <c r="SLE292" s="22"/>
      <c r="SLF292" s="131"/>
      <c r="SLH292" s="27"/>
      <c r="SLI292" s="19"/>
      <c r="SLK292" s="75"/>
      <c r="SLM292" s="22"/>
      <c r="SLN292" s="131"/>
      <c r="SLP292" s="27"/>
      <c r="SLQ292" s="19"/>
      <c r="SLS292" s="75"/>
      <c r="SLU292" s="22"/>
      <c r="SLV292" s="131"/>
      <c r="SLX292" s="27"/>
      <c r="SLY292" s="19"/>
      <c r="SMA292" s="75"/>
      <c r="SMC292" s="22"/>
      <c r="SMD292" s="131"/>
      <c r="SMF292" s="27"/>
      <c r="SMG292" s="19"/>
      <c r="SMI292" s="75"/>
      <c r="SMK292" s="22"/>
      <c r="SML292" s="131"/>
      <c r="SMN292" s="27"/>
      <c r="SMO292" s="19"/>
      <c r="SMQ292" s="75"/>
      <c r="SMS292" s="22"/>
      <c r="SMT292" s="131"/>
      <c r="SMV292" s="27"/>
      <c r="SMW292" s="19"/>
      <c r="SMY292" s="75"/>
      <c r="SNA292" s="22"/>
      <c r="SNB292" s="131"/>
      <c r="SND292" s="27"/>
      <c r="SNE292" s="19"/>
      <c r="SNG292" s="75"/>
      <c r="SNI292" s="22"/>
      <c r="SNJ292" s="131"/>
      <c r="SNL292" s="27"/>
      <c r="SNM292" s="19"/>
      <c r="SNO292" s="75"/>
      <c r="SNQ292" s="22"/>
      <c r="SNR292" s="131"/>
      <c r="SNT292" s="27"/>
      <c r="SNU292" s="19"/>
      <c r="SNW292" s="75"/>
      <c r="SNY292" s="22"/>
      <c r="SNZ292" s="131"/>
      <c r="SOB292" s="27"/>
      <c r="SOC292" s="19"/>
      <c r="SOE292" s="75"/>
      <c r="SOG292" s="22"/>
      <c r="SOH292" s="131"/>
      <c r="SOJ292" s="27"/>
      <c r="SOK292" s="19"/>
      <c r="SOM292" s="75"/>
      <c r="SOO292" s="22"/>
      <c r="SOP292" s="131"/>
      <c r="SOR292" s="27"/>
      <c r="SOS292" s="19"/>
      <c r="SOU292" s="75"/>
      <c r="SOW292" s="22"/>
      <c r="SOX292" s="131"/>
      <c r="SOZ292" s="27"/>
      <c r="SPA292" s="19"/>
      <c r="SPC292" s="75"/>
      <c r="SPE292" s="22"/>
      <c r="SPF292" s="131"/>
      <c r="SPH292" s="27"/>
      <c r="SPI292" s="19"/>
      <c r="SPK292" s="75"/>
      <c r="SPM292" s="22"/>
      <c r="SPN292" s="131"/>
      <c r="SPP292" s="27"/>
      <c r="SPQ292" s="19"/>
      <c r="SPS292" s="75"/>
      <c r="SPU292" s="22"/>
      <c r="SPV292" s="131"/>
      <c r="SPX292" s="27"/>
      <c r="SPY292" s="19"/>
      <c r="SQA292" s="75"/>
      <c r="SQC292" s="22"/>
      <c r="SQD292" s="131"/>
      <c r="SQF292" s="27"/>
      <c r="SQG292" s="19"/>
      <c r="SQI292" s="75"/>
      <c r="SQK292" s="22"/>
      <c r="SQL292" s="131"/>
      <c r="SQN292" s="27"/>
      <c r="SQO292" s="19"/>
      <c r="SQQ292" s="75"/>
      <c r="SQS292" s="22"/>
      <c r="SQT292" s="131"/>
      <c r="SQV292" s="27"/>
      <c r="SQW292" s="19"/>
      <c r="SQY292" s="75"/>
      <c r="SRA292" s="22"/>
      <c r="SRB292" s="131"/>
      <c r="SRD292" s="27"/>
      <c r="SRE292" s="19"/>
      <c r="SRG292" s="75"/>
      <c r="SRI292" s="22"/>
      <c r="SRJ292" s="131"/>
      <c r="SRL292" s="27"/>
      <c r="SRM292" s="19"/>
      <c r="SRO292" s="75"/>
      <c r="SRQ292" s="22"/>
      <c r="SRR292" s="131"/>
      <c r="SRT292" s="27"/>
      <c r="SRU292" s="19"/>
      <c r="SRW292" s="75"/>
      <c r="SRY292" s="22"/>
      <c r="SRZ292" s="131"/>
      <c r="SSB292" s="27"/>
      <c r="SSC292" s="19"/>
      <c r="SSE292" s="75"/>
      <c r="SSG292" s="22"/>
      <c r="SSH292" s="131"/>
      <c r="SSJ292" s="27"/>
      <c r="SSK292" s="19"/>
      <c r="SSM292" s="75"/>
      <c r="SSO292" s="22"/>
      <c r="SSP292" s="131"/>
      <c r="SSR292" s="27"/>
      <c r="SSS292" s="19"/>
      <c r="SSU292" s="75"/>
      <c r="SSW292" s="22"/>
      <c r="SSX292" s="131"/>
      <c r="SSZ292" s="27"/>
      <c r="STA292" s="19"/>
      <c r="STC292" s="75"/>
      <c r="STE292" s="22"/>
      <c r="STF292" s="131"/>
      <c r="STH292" s="27"/>
      <c r="STI292" s="19"/>
      <c r="STK292" s="75"/>
      <c r="STM292" s="22"/>
      <c r="STN292" s="131"/>
      <c r="STP292" s="27"/>
      <c r="STQ292" s="19"/>
      <c r="STS292" s="75"/>
      <c r="STU292" s="22"/>
      <c r="STV292" s="131"/>
      <c r="STX292" s="27"/>
      <c r="STY292" s="19"/>
      <c r="SUA292" s="75"/>
      <c r="SUC292" s="22"/>
      <c r="SUD292" s="131"/>
      <c r="SUF292" s="27"/>
      <c r="SUG292" s="19"/>
      <c r="SUI292" s="75"/>
      <c r="SUK292" s="22"/>
      <c r="SUL292" s="131"/>
      <c r="SUN292" s="27"/>
      <c r="SUO292" s="19"/>
      <c r="SUQ292" s="75"/>
      <c r="SUS292" s="22"/>
      <c r="SUT292" s="131"/>
      <c r="SUV292" s="27"/>
      <c r="SUW292" s="19"/>
      <c r="SUY292" s="75"/>
      <c r="SVA292" s="22"/>
      <c r="SVB292" s="131"/>
      <c r="SVD292" s="27"/>
      <c r="SVE292" s="19"/>
      <c r="SVG292" s="75"/>
      <c r="SVI292" s="22"/>
      <c r="SVJ292" s="131"/>
      <c r="SVL292" s="27"/>
      <c r="SVM292" s="19"/>
      <c r="SVO292" s="75"/>
      <c r="SVQ292" s="22"/>
      <c r="SVR292" s="131"/>
      <c r="SVT292" s="27"/>
      <c r="SVU292" s="19"/>
      <c r="SVW292" s="75"/>
      <c r="SVY292" s="22"/>
      <c r="SVZ292" s="131"/>
      <c r="SWB292" s="27"/>
      <c r="SWC292" s="19"/>
      <c r="SWE292" s="75"/>
      <c r="SWG292" s="22"/>
      <c r="SWH292" s="131"/>
      <c r="SWJ292" s="27"/>
      <c r="SWK292" s="19"/>
      <c r="SWM292" s="75"/>
      <c r="SWO292" s="22"/>
      <c r="SWP292" s="131"/>
      <c r="SWR292" s="27"/>
      <c r="SWS292" s="19"/>
      <c r="SWU292" s="75"/>
      <c r="SWW292" s="22"/>
      <c r="SWX292" s="131"/>
      <c r="SWZ292" s="27"/>
      <c r="SXA292" s="19"/>
      <c r="SXC292" s="75"/>
      <c r="SXE292" s="22"/>
      <c r="SXF292" s="131"/>
      <c r="SXH292" s="27"/>
      <c r="SXI292" s="19"/>
      <c r="SXK292" s="75"/>
      <c r="SXM292" s="22"/>
      <c r="SXN292" s="131"/>
      <c r="SXP292" s="27"/>
      <c r="SXQ292" s="19"/>
      <c r="SXS292" s="75"/>
      <c r="SXU292" s="22"/>
      <c r="SXV292" s="131"/>
      <c r="SXX292" s="27"/>
      <c r="SXY292" s="19"/>
      <c r="SYA292" s="75"/>
      <c r="SYC292" s="22"/>
      <c r="SYD292" s="131"/>
      <c r="SYF292" s="27"/>
      <c r="SYG292" s="19"/>
      <c r="SYI292" s="75"/>
      <c r="SYK292" s="22"/>
      <c r="SYL292" s="131"/>
      <c r="SYN292" s="27"/>
      <c r="SYO292" s="19"/>
      <c r="SYQ292" s="75"/>
      <c r="SYS292" s="22"/>
      <c r="SYT292" s="131"/>
      <c r="SYV292" s="27"/>
      <c r="SYW292" s="19"/>
      <c r="SYY292" s="75"/>
      <c r="SZA292" s="22"/>
      <c r="SZB292" s="131"/>
      <c r="SZD292" s="27"/>
      <c r="SZE292" s="19"/>
      <c r="SZG292" s="75"/>
      <c r="SZI292" s="22"/>
      <c r="SZJ292" s="131"/>
      <c r="SZL292" s="27"/>
      <c r="SZM292" s="19"/>
      <c r="SZO292" s="75"/>
      <c r="SZQ292" s="22"/>
      <c r="SZR292" s="131"/>
      <c r="SZT292" s="27"/>
      <c r="SZU292" s="19"/>
      <c r="SZW292" s="75"/>
      <c r="SZY292" s="22"/>
      <c r="SZZ292" s="131"/>
      <c r="TAB292" s="27"/>
      <c r="TAC292" s="19"/>
      <c r="TAE292" s="75"/>
      <c r="TAG292" s="22"/>
      <c r="TAH292" s="131"/>
      <c r="TAJ292" s="27"/>
      <c r="TAK292" s="19"/>
      <c r="TAM292" s="75"/>
      <c r="TAO292" s="22"/>
      <c r="TAP292" s="131"/>
      <c r="TAR292" s="27"/>
      <c r="TAS292" s="19"/>
      <c r="TAU292" s="75"/>
      <c r="TAW292" s="22"/>
      <c r="TAX292" s="131"/>
      <c r="TAZ292" s="27"/>
      <c r="TBA292" s="19"/>
      <c r="TBC292" s="75"/>
      <c r="TBE292" s="22"/>
      <c r="TBF292" s="131"/>
      <c r="TBH292" s="27"/>
      <c r="TBI292" s="19"/>
      <c r="TBK292" s="75"/>
      <c r="TBM292" s="22"/>
      <c r="TBN292" s="131"/>
      <c r="TBP292" s="27"/>
      <c r="TBQ292" s="19"/>
      <c r="TBS292" s="75"/>
      <c r="TBU292" s="22"/>
      <c r="TBV292" s="131"/>
      <c r="TBX292" s="27"/>
      <c r="TBY292" s="19"/>
      <c r="TCA292" s="75"/>
      <c r="TCC292" s="22"/>
      <c r="TCD292" s="131"/>
      <c r="TCF292" s="27"/>
      <c r="TCG292" s="19"/>
      <c r="TCI292" s="75"/>
      <c r="TCK292" s="22"/>
      <c r="TCL292" s="131"/>
      <c r="TCN292" s="27"/>
      <c r="TCO292" s="19"/>
      <c r="TCQ292" s="75"/>
      <c r="TCS292" s="22"/>
      <c r="TCT292" s="131"/>
      <c r="TCV292" s="27"/>
      <c r="TCW292" s="19"/>
      <c r="TCY292" s="75"/>
      <c r="TDA292" s="22"/>
      <c r="TDB292" s="131"/>
      <c r="TDD292" s="27"/>
      <c r="TDE292" s="19"/>
      <c r="TDG292" s="75"/>
      <c r="TDI292" s="22"/>
      <c r="TDJ292" s="131"/>
      <c r="TDL292" s="27"/>
      <c r="TDM292" s="19"/>
      <c r="TDO292" s="75"/>
      <c r="TDQ292" s="22"/>
      <c r="TDR292" s="131"/>
      <c r="TDT292" s="27"/>
      <c r="TDU292" s="19"/>
      <c r="TDW292" s="75"/>
      <c r="TDY292" s="22"/>
      <c r="TDZ292" s="131"/>
      <c r="TEB292" s="27"/>
      <c r="TEC292" s="19"/>
      <c r="TEE292" s="75"/>
      <c r="TEG292" s="22"/>
      <c r="TEH292" s="131"/>
      <c r="TEJ292" s="27"/>
      <c r="TEK292" s="19"/>
      <c r="TEM292" s="75"/>
      <c r="TEO292" s="22"/>
      <c r="TEP292" s="131"/>
      <c r="TER292" s="27"/>
      <c r="TES292" s="19"/>
      <c r="TEU292" s="75"/>
      <c r="TEW292" s="22"/>
      <c r="TEX292" s="131"/>
      <c r="TEZ292" s="27"/>
      <c r="TFA292" s="19"/>
      <c r="TFC292" s="75"/>
      <c r="TFE292" s="22"/>
      <c r="TFF292" s="131"/>
      <c r="TFH292" s="27"/>
      <c r="TFI292" s="19"/>
      <c r="TFK292" s="75"/>
      <c r="TFM292" s="22"/>
      <c r="TFN292" s="131"/>
      <c r="TFP292" s="27"/>
      <c r="TFQ292" s="19"/>
      <c r="TFS292" s="75"/>
      <c r="TFU292" s="22"/>
      <c r="TFV292" s="131"/>
      <c r="TFX292" s="27"/>
      <c r="TFY292" s="19"/>
      <c r="TGA292" s="75"/>
      <c r="TGC292" s="22"/>
      <c r="TGD292" s="131"/>
      <c r="TGF292" s="27"/>
      <c r="TGG292" s="19"/>
      <c r="TGI292" s="75"/>
      <c r="TGK292" s="22"/>
      <c r="TGL292" s="131"/>
      <c r="TGN292" s="27"/>
      <c r="TGO292" s="19"/>
      <c r="TGQ292" s="75"/>
      <c r="TGS292" s="22"/>
      <c r="TGT292" s="131"/>
      <c r="TGV292" s="27"/>
      <c r="TGW292" s="19"/>
      <c r="TGY292" s="75"/>
      <c r="THA292" s="22"/>
      <c r="THB292" s="131"/>
      <c r="THD292" s="27"/>
      <c r="THE292" s="19"/>
      <c r="THG292" s="75"/>
      <c r="THI292" s="22"/>
      <c r="THJ292" s="131"/>
      <c r="THL292" s="27"/>
      <c r="THM292" s="19"/>
      <c r="THO292" s="75"/>
      <c r="THQ292" s="22"/>
      <c r="THR292" s="131"/>
      <c r="THT292" s="27"/>
      <c r="THU292" s="19"/>
      <c r="THW292" s="75"/>
      <c r="THY292" s="22"/>
      <c r="THZ292" s="131"/>
      <c r="TIB292" s="27"/>
      <c r="TIC292" s="19"/>
      <c r="TIE292" s="75"/>
      <c r="TIG292" s="22"/>
      <c r="TIH292" s="131"/>
      <c r="TIJ292" s="27"/>
      <c r="TIK292" s="19"/>
      <c r="TIM292" s="75"/>
      <c r="TIO292" s="22"/>
      <c r="TIP292" s="131"/>
      <c r="TIR292" s="27"/>
      <c r="TIS292" s="19"/>
      <c r="TIU292" s="75"/>
      <c r="TIW292" s="22"/>
      <c r="TIX292" s="131"/>
      <c r="TIZ292" s="27"/>
      <c r="TJA292" s="19"/>
      <c r="TJC292" s="75"/>
      <c r="TJE292" s="22"/>
      <c r="TJF292" s="131"/>
      <c r="TJH292" s="27"/>
      <c r="TJI292" s="19"/>
      <c r="TJK292" s="75"/>
      <c r="TJM292" s="22"/>
      <c r="TJN292" s="131"/>
      <c r="TJP292" s="27"/>
      <c r="TJQ292" s="19"/>
      <c r="TJS292" s="75"/>
      <c r="TJU292" s="22"/>
      <c r="TJV292" s="131"/>
      <c r="TJX292" s="27"/>
      <c r="TJY292" s="19"/>
      <c r="TKA292" s="75"/>
      <c r="TKC292" s="22"/>
      <c r="TKD292" s="131"/>
      <c r="TKF292" s="27"/>
      <c r="TKG292" s="19"/>
      <c r="TKI292" s="75"/>
      <c r="TKK292" s="22"/>
      <c r="TKL292" s="131"/>
      <c r="TKN292" s="27"/>
      <c r="TKO292" s="19"/>
      <c r="TKQ292" s="75"/>
      <c r="TKS292" s="22"/>
      <c r="TKT292" s="131"/>
      <c r="TKV292" s="27"/>
      <c r="TKW292" s="19"/>
      <c r="TKY292" s="75"/>
      <c r="TLA292" s="22"/>
      <c r="TLB292" s="131"/>
      <c r="TLD292" s="27"/>
      <c r="TLE292" s="19"/>
      <c r="TLG292" s="75"/>
      <c r="TLI292" s="22"/>
      <c r="TLJ292" s="131"/>
      <c r="TLL292" s="27"/>
      <c r="TLM292" s="19"/>
      <c r="TLO292" s="75"/>
      <c r="TLQ292" s="22"/>
      <c r="TLR292" s="131"/>
      <c r="TLT292" s="27"/>
      <c r="TLU292" s="19"/>
      <c r="TLW292" s="75"/>
      <c r="TLY292" s="22"/>
      <c r="TLZ292" s="131"/>
      <c r="TMB292" s="27"/>
      <c r="TMC292" s="19"/>
      <c r="TME292" s="75"/>
      <c r="TMG292" s="22"/>
      <c r="TMH292" s="131"/>
      <c r="TMJ292" s="27"/>
      <c r="TMK292" s="19"/>
      <c r="TMM292" s="75"/>
      <c r="TMO292" s="22"/>
      <c r="TMP292" s="131"/>
      <c r="TMR292" s="27"/>
      <c r="TMS292" s="19"/>
      <c r="TMU292" s="75"/>
      <c r="TMW292" s="22"/>
      <c r="TMX292" s="131"/>
      <c r="TMZ292" s="27"/>
      <c r="TNA292" s="19"/>
      <c r="TNC292" s="75"/>
      <c r="TNE292" s="22"/>
      <c r="TNF292" s="131"/>
      <c r="TNH292" s="27"/>
      <c r="TNI292" s="19"/>
      <c r="TNK292" s="75"/>
      <c r="TNM292" s="22"/>
      <c r="TNN292" s="131"/>
      <c r="TNP292" s="27"/>
      <c r="TNQ292" s="19"/>
      <c r="TNS292" s="75"/>
      <c r="TNU292" s="22"/>
      <c r="TNV292" s="131"/>
      <c r="TNX292" s="27"/>
      <c r="TNY292" s="19"/>
      <c r="TOA292" s="75"/>
      <c r="TOC292" s="22"/>
      <c r="TOD292" s="131"/>
      <c r="TOF292" s="27"/>
      <c r="TOG292" s="19"/>
      <c r="TOI292" s="75"/>
      <c r="TOK292" s="22"/>
      <c r="TOL292" s="131"/>
      <c r="TON292" s="27"/>
      <c r="TOO292" s="19"/>
      <c r="TOQ292" s="75"/>
      <c r="TOS292" s="22"/>
      <c r="TOT292" s="131"/>
      <c r="TOV292" s="27"/>
      <c r="TOW292" s="19"/>
      <c r="TOY292" s="75"/>
      <c r="TPA292" s="22"/>
      <c r="TPB292" s="131"/>
      <c r="TPD292" s="27"/>
      <c r="TPE292" s="19"/>
      <c r="TPG292" s="75"/>
      <c r="TPI292" s="22"/>
      <c r="TPJ292" s="131"/>
      <c r="TPL292" s="27"/>
      <c r="TPM292" s="19"/>
      <c r="TPO292" s="75"/>
      <c r="TPQ292" s="22"/>
      <c r="TPR292" s="131"/>
      <c r="TPT292" s="27"/>
      <c r="TPU292" s="19"/>
      <c r="TPW292" s="75"/>
      <c r="TPY292" s="22"/>
      <c r="TPZ292" s="131"/>
      <c r="TQB292" s="27"/>
      <c r="TQC292" s="19"/>
      <c r="TQE292" s="75"/>
      <c r="TQG292" s="22"/>
      <c r="TQH292" s="131"/>
      <c r="TQJ292" s="27"/>
      <c r="TQK292" s="19"/>
      <c r="TQM292" s="75"/>
      <c r="TQO292" s="22"/>
      <c r="TQP292" s="131"/>
      <c r="TQR292" s="27"/>
      <c r="TQS292" s="19"/>
      <c r="TQU292" s="75"/>
      <c r="TQW292" s="22"/>
      <c r="TQX292" s="131"/>
      <c r="TQZ292" s="27"/>
      <c r="TRA292" s="19"/>
      <c r="TRC292" s="75"/>
      <c r="TRE292" s="22"/>
      <c r="TRF292" s="131"/>
      <c r="TRH292" s="27"/>
      <c r="TRI292" s="19"/>
      <c r="TRK292" s="75"/>
      <c r="TRM292" s="22"/>
      <c r="TRN292" s="131"/>
      <c r="TRP292" s="27"/>
      <c r="TRQ292" s="19"/>
      <c r="TRS292" s="75"/>
      <c r="TRU292" s="22"/>
      <c r="TRV292" s="131"/>
      <c r="TRX292" s="27"/>
      <c r="TRY292" s="19"/>
      <c r="TSA292" s="75"/>
      <c r="TSC292" s="22"/>
      <c r="TSD292" s="131"/>
      <c r="TSF292" s="27"/>
      <c r="TSG292" s="19"/>
      <c r="TSI292" s="75"/>
      <c r="TSK292" s="22"/>
      <c r="TSL292" s="131"/>
      <c r="TSN292" s="27"/>
      <c r="TSO292" s="19"/>
      <c r="TSQ292" s="75"/>
      <c r="TSS292" s="22"/>
      <c r="TST292" s="131"/>
      <c r="TSV292" s="27"/>
      <c r="TSW292" s="19"/>
      <c r="TSY292" s="75"/>
      <c r="TTA292" s="22"/>
      <c r="TTB292" s="131"/>
      <c r="TTD292" s="27"/>
      <c r="TTE292" s="19"/>
      <c r="TTG292" s="75"/>
      <c r="TTI292" s="22"/>
      <c r="TTJ292" s="131"/>
      <c r="TTL292" s="27"/>
      <c r="TTM292" s="19"/>
      <c r="TTO292" s="75"/>
      <c r="TTQ292" s="22"/>
      <c r="TTR292" s="131"/>
      <c r="TTT292" s="27"/>
      <c r="TTU292" s="19"/>
      <c r="TTW292" s="75"/>
      <c r="TTY292" s="22"/>
      <c r="TTZ292" s="131"/>
      <c r="TUB292" s="27"/>
      <c r="TUC292" s="19"/>
      <c r="TUE292" s="75"/>
      <c r="TUG292" s="22"/>
      <c r="TUH292" s="131"/>
      <c r="TUJ292" s="27"/>
      <c r="TUK292" s="19"/>
      <c r="TUM292" s="75"/>
      <c r="TUO292" s="22"/>
      <c r="TUP292" s="131"/>
      <c r="TUR292" s="27"/>
      <c r="TUS292" s="19"/>
      <c r="TUU292" s="75"/>
      <c r="TUW292" s="22"/>
      <c r="TUX292" s="131"/>
      <c r="TUZ292" s="27"/>
      <c r="TVA292" s="19"/>
      <c r="TVC292" s="75"/>
      <c r="TVE292" s="22"/>
      <c r="TVF292" s="131"/>
      <c r="TVH292" s="27"/>
      <c r="TVI292" s="19"/>
      <c r="TVK292" s="75"/>
      <c r="TVM292" s="22"/>
      <c r="TVN292" s="131"/>
      <c r="TVP292" s="27"/>
      <c r="TVQ292" s="19"/>
      <c r="TVS292" s="75"/>
      <c r="TVU292" s="22"/>
      <c r="TVV292" s="131"/>
      <c r="TVX292" s="27"/>
      <c r="TVY292" s="19"/>
      <c r="TWA292" s="75"/>
      <c r="TWC292" s="22"/>
      <c r="TWD292" s="131"/>
      <c r="TWF292" s="27"/>
      <c r="TWG292" s="19"/>
      <c r="TWI292" s="75"/>
      <c r="TWK292" s="22"/>
      <c r="TWL292" s="131"/>
      <c r="TWN292" s="27"/>
      <c r="TWO292" s="19"/>
      <c r="TWQ292" s="75"/>
      <c r="TWS292" s="22"/>
      <c r="TWT292" s="131"/>
      <c r="TWV292" s="27"/>
      <c r="TWW292" s="19"/>
      <c r="TWY292" s="75"/>
      <c r="TXA292" s="22"/>
      <c r="TXB292" s="131"/>
      <c r="TXD292" s="27"/>
      <c r="TXE292" s="19"/>
      <c r="TXG292" s="75"/>
      <c r="TXI292" s="22"/>
      <c r="TXJ292" s="131"/>
      <c r="TXL292" s="27"/>
      <c r="TXM292" s="19"/>
      <c r="TXO292" s="75"/>
      <c r="TXQ292" s="22"/>
      <c r="TXR292" s="131"/>
      <c r="TXT292" s="27"/>
      <c r="TXU292" s="19"/>
      <c r="TXW292" s="75"/>
      <c r="TXY292" s="22"/>
      <c r="TXZ292" s="131"/>
      <c r="TYB292" s="27"/>
      <c r="TYC292" s="19"/>
      <c r="TYE292" s="75"/>
      <c r="TYG292" s="22"/>
      <c r="TYH292" s="131"/>
      <c r="TYJ292" s="27"/>
      <c r="TYK292" s="19"/>
      <c r="TYM292" s="75"/>
      <c r="TYO292" s="22"/>
      <c r="TYP292" s="131"/>
      <c r="TYR292" s="27"/>
      <c r="TYS292" s="19"/>
      <c r="TYU292" s="75"/>
      <c r="TYW292" s="22"/>
      <c r="TYX292" s="131"/>
      <c r="TYZ292" s="27"/>
      <c r="TZA292" s="19"/>
      <c r="TZC292" s="75"/>
      <c r="TZE292" s="22"/>
      <c r="TZF292" s="131"/>
      <c r="TZH292" s="27"/>
      <c r="TZI292" s="19"/>
      <c r="TZK292" s="75"/>
      <c r="TZM292" s="22"/>
      <c r="TZN292" s="131"/>
      <c r="TZP292" s="27"/>
      <c r="TZQ292" s="19"/>
      <c r="TZS292" s="75"/>
      <c r="TZU292" s="22"/>
      <c r="TZV292" s="131"/>
      <c r="TZX292" s="27"/>
      <c r="TZY292" s="19"/>
      <c r="UAA292" s="75"/>
      <c r="UAC292" s="22"/>
      <c r="UAD292" s="131"/>
      <c r="UAF292" s="27"/>
      <c r="UAG292" s="19"/>
      <c r="UAI292" s="75"/>
      <c r="UAK292" s="22"/>
      <c r="UAL292" s="131"/>
      <c r="UAN292" s="27"/>
      <c r="UAO292" s="19"/>
      <c r="UAQ292" s="75"/>
      <c r="UAS292" s="22"/>
      <c r="UAT292" s="131"/>
      <c r="UAV292" s="27"/>
      <c r="UAW292" s="19"/>
      <c r="UAY292" s="75"/>
      <c r="UBA292" s="22"/>
      <c r="UBB292" s="131"/>
      <c r="UBD292" s="27"/>
      <c r="UBE292" s="19"/>
      <c r="UBG292" s="75"/>
      <c r="UBI292" s="22"/>
      <c r="UBJ292" s="131"/>
      <c r="UBL292" s="27"/>
      <c r="UBM292" s="19"/>
      <c r="UBO292" s="75"/>
      <c r="UBQ292" s="22"/>
      <c r="UBR292" s="131"/>
      <c r="UBT292" s="27"/>
      <c r="UBU292" s="19"/>
      <c r="UBW292" s="75"/>
      <c r="UBY292" s="22"/>
      <c r="UBZ292" s="131"/>
      <c r="UCB292" s="27"/>
      <c r="UCC292" s="19"/>
      <c r="UCE292" s="75"/>
      <c r="UCG292" s="22"/>
      <c r="UCH292" s="131"/>
      <c r="UCJ292" s="27"/>
      <c r="UCK292" s="19"/>
      <c r="UCM292" s="75"/>
      <c r="UCO292" s="22"/>
      <c r="UCP292" s="131"/>
      <c r="UCR292" s="27"/>
      <c r="UCS292" s="19"/>
      <c r="UCU292" s="75"/>
      <c r="UCW292" s="22"/>
      <c r="UCX292" s="131"/>
      <c r="UCZ292" s="27"/>
      <c r="UDA292" s="19"/>
      <c r="UDC292" s="75"/>
      <c r="UDE292" s="22"/>
      <c r="UDF292" s="131"/>
      <c r="UDH292" s="27"/>
      <c r="UDI292" s="19"/>
      <c r="UDK292" s="75"/>
      <c r="UDM292" s="22"/>
      <c r="UDN292" s="131"/>
      <c r="UDP292" s="27"/>
      <c r="UDQ292" s="19"/>
      <c r="UDS292" s="75"/>
      <c r="UDU292" s="22"/>
      <c r="UDV292" s="131"/>
      <c r="UDX292" s="27"/>
      <c r="UDY292" s="19"/>
      <c r="UEA292" s="75"/>
      <c r="UEC292" s="22"/>
      <c r="UED292" s="131"/>
      <c r="UEF292" s="27"/>
      <c r="UEG292" s="19"/>
      <c r="UEI292" s="75"/>
      <c r="UEK292" s="22"/>
      <c r="UEL292" s="131"/>
      <c r="UEN292" s="27"/>
      <c r="UEO292" s="19"/>
      <c r="UEQ292" s="75"/>
      <c r="UES292" s="22"/>
      <c r="UET292" s="131"/>
      <c r="UEV292" s="27"/>
      <c r="UEW292" s="19"/>
      <c r="UEY292" s="75"/>
      <c r="UFA292" s="22"/>
      <c r="UFB292" s="131"/>
      <c r="UFD292" s="27"/>
      <c r="UFE292" s="19"/>
      <c r="UFG292" s="75"/>
      <c r="UFI292" s="22"/>
      <c r="UFJ292" s="131"/>
      <c r="UFL292" s="27"/>
      <c r="UFM292" s="19"/>
      <c r="UFO292" s="75"/>
      <c r="UFQ292" s="22"/>
      <c r="UFR292" s="131"/>
      <c r="UFT292" s="27"/>
      <c r="UFU292" s="19"/>
      <c r="UFW292" s="75"/>
      <c r="UFY292" s="22"/>
      <c r="UFZ292" s="131"/>
      <c r="UGB292" s="27"/>
      <c r="UGC292" s="19"/>
      <c r="UGE292" s="75"/>
      <c r="UGG292" s="22"/>
      <c r="UGH292" s="131"/>
      <c r="UGJ292" s="27"/>
      <c r="UGK292" s="19"/>
      <c r="UGM292" s="75"/>
      <c r="UGO292" s="22"/>
      <c r="UGP292" s="131"/>
      <c r="UGR292" s="27"/>
      <c r="UGS292" s="19"/>
      <c r="UGU292" s="75"/>
      <c r="UGW292" s="22"/>
      <c r="UGX292" s="131"/>
      <c r="UGZ292" s="27"/>
      <c r="UHA292" s="19"/>
      <c r="UHC292" s="75"/>
      <c r="UHE292" s="22"/>
      <c r="UHF292" s="131"/>
      <c r="UHH292" s="27"/>
      <c r="UHI292" s="19"/>
      <c r="UHK292" s="75"/>
      <c r="UHM292" s="22"/>
      <c r="UHN292" s="131"/>
      <c r="UHP292" s="27"/>
      <c r="UHQ292" s="19"/>
      <c r="UHS292" s="75"/>
      <c r="UHU292" s="22"/>
      <c r="UHV292" s="131"/>
      <c r="UHX292" s="27"/>
      <c r="UHY292" s="19"/>
      <c r="UIA292" s="75"/>
      <c r="UIC292" s="22"/>
      <c r="UID292" s="131"/>
      <c r="UIF292" s="27"/>
      <c r="UIG292" s="19"/>
      <c r="UII292" s="75"/>
      <c r="UIK292" s="22"/>
      <c r="UIL292" s="131"/>
      <c r="UIN292" s="27"/>
      <c r="UIO292" s="19"/>
      <c r="UIQ292" s="75"/>
      <c r="UIS292" s="22"/>
      <c r="UIT292" s="131"/>
      <c r="UIV292" s="27"/>
      <c r="UIW292" s="19"/>
      <c r="UIY292" s="75"/>
      <c r="UJA292" s="22"/>
      <c r="UJB292" s="131"/>
      <c r="UJD292" s="27"/>
      <c r="UJE292" s="19"/>
      <c r="UJG292" s="75"/>
      <c r="UJI292" s="22"/>
      <c r="UJJ292" s="131"/>
      <c r="UJL292" s="27"/>
      <c r="UJM292" s="19"/>
      <c r="UJO292" s="75"/>
      <c r="UJQ292" s="22"/>
      <c r="UJR292" s="131"/>
      <c r="UJT292" s="27"/>
      <c r="UJU292" s="19"/>
      <c r="UJW292" s="75"/>
      <c r="UJY292" s="22"/>
      <c r="UJZ292" s="131"/>
      <c r="UKB292" s="27"/>
      <c r="UKC292" s="19"/>
      <c r="UKE292" s="75"/>
      <c r="UKG292" s="22"/>
      <c r="UKH292" s="131"/>
      <c r="UKJ292" s="27"/>
      <c r="UKK292" s="19"/>
      <c r="UKM292" s="75"/>
      <c r="UKO292" s="22"/>
      <c r="UKP292" s="131"/>
      <c r="UKR292" s="27"/>
      <c r="UKS292" s="19"/>
      <c r="UKU292" s="75"/>
      <c r="UKW292" s="22"/>
      <c r="UKX292" s="131"/>
      <c r="UKZ292" s="27"/>
      <c r="ULA292" s="19"/>
      <c r="ULC292" s="75"/>
      <c r="ULE292" s="22"/>
      <c r="ULF292" s="131"/>
      <c r="ULH292" s="27"/>
      <c r="ULI292" s="19"/>
      <c r="ULK292" s="75"/>
      <c r="ULM292" s="22"/>
      <c r="ULN292" s="131"/>
      <c r="ULP292" s="27"/>
      <c r="ULQ292" s="19"/>
      <c r="ULS292" s="75"/>
      <c r="ULU292" s="22"/>
      <c r="ULV292" s="131"/>
      <c r="ULX292" s="27"/>
      <c r="ULY292" s="19"/>
      <c r="UMA292" s="75"/>
      <c r="UMC292" s="22"/>
      <c r="UMD292" s="131"/>
      <c r="UMF292" s="27"/>
      <c r="UMG292" s="19"/>
      <c r="UMI292" s="75"/>
      <c r="UMK292" s="22"/>
      <c r="UML292" s="131"/>
      <c r="UMN292" s="27"/>
      <c r="UMO292" s="19"/>
      <c r="UMQ292" s="75"/>
      <c r="UMS292" s="22"/>
      <c r="UMT292" s="131"/>
      <c r="UMV292" s="27"/>
      <c r="UMW292" s="19"/>
      <c r="UMY292" s="75"/>
      <c r="UNA292" s="22"/>
      <c r="UNB292" s="131"/>
      <c r="UND292" s="27"/>
      <c r="UNE292" s="19"/>
      <c r="UNG292" s="75"/>
      <c r="UNI292" s="22"/>
      <c r="UNJ292" s="131"/>
      <c r="UNL292" s="27"/>
      <c r="UNM292" s="19"/>
      <c r="UNO292" s="75"/>
      <c r="UNQ292" s="22"/>
      <c r="UNR292" s="131"/>
      <c r="UNT292" s="27"/>
      <c r="UNU292" s="19"/>
      <c r="UNW292" s="75"/>
      <c r="UNY292" s="22"/>
      <c r="UNZ292" s="131"/>
      <c r="UOB292" s="27"/>
      <c r="UOC292" s="19"/>
      <c r="UOE292" s="75"/>
      <c r="UOG292" s="22"/>
      <c r="UOH292" s="131"/>
      <c r="UOJ292" s="27"/>
      <c r="UOK292" s="19"/>
      <c r="UOM292" s="75"/>
      <c r="UOO292" s="22"/>
      <c r="UOP292" s="131"/>
      <c r="UOR292" s="27"/>
      <c r="UOS292" s="19"/>
      <c r="UOU292" s="75"/>
      <c r="UOW292" s="22"/>
      <c r="UOX292" s="131"/>
      <c r="UOZ292" s="27"/>
      <c r="UPA292" s="19"/>
      <c r="UPC292" s="75"/>
      <c r="UPE292" s="22"/>
      <c r="UPF292" s="131"/>
      <c r="UPH292" s="27"/>
      <c r="UPI292" s="19"/>
      <c r="UPK292" s="75"/>
      <c r="UPM292" s="22"/>
      <c r="UPN292" s="131"/>
      <c r="UPP292" s="27"/>
      <c r="UPQ292" s="19"/>
      <c r="UPS292" s="75"/>
      <c r="UPU292" s="22"/>
      <c r="UPV292" s="131"/>
      <c r="UPX292" s="27"/>
      <c r="UPY292" s="19"/>
      <c r="UQA292" s="75"/>
      <c r="UQC292" s="22"/>
      <c r="UQD292" s="131"/>
      <c r="UQF292" s="27"/>
      <c r="UQG292" s="19"/>
      <c r="UQI292" s="75"/>
      <c r="UQK292" s="22"/>
      <c r="UQL292" s="131"/>
      <c r="UQN292" s="27"/>
      <c r="UQO292" s="19"/>
      <c r="UQQ292" s="75"/>
      <c r="UQS292" s="22"/>
      <c r="UQT292" s="131"/>
      <c r="UQV292" s="27"/>
      <c r="UQW292" s="19"/>
      <c r="UQY292" s="75"/>
      <c r="URA292" s="22"/>
      <c r="URB292" s="131"/>
      <c r="URD292" s="27"/>
      <c r="URE292" s="19"/>
      <c r="URG292" s="75"/>
      <c r="URI292" s="22"/>
      <c r="URJ292" s="131"/>
      <c r="URL292" s="27"/>
      <c r="URM292" s="19"/>
      <c r="URO292" s="75"/>
      <c r="URQ292" s="22"/>
      <c r="URR292" s="131"/>
      <c r="URT292" s="27"/>
      <c r="URU292" s="19"/>
      <c r="URW292" s="75"/>
      <c r="URY292" s="22"/>
      <c r="URZ292" s="131"/>
      <c r="USB292" s="27"/>
      <c r="USC292" s="19"/>
      <c r="USE292" s="75"/>
      <c r="USG292" s="22"/>
      <c r="USH292" s="131"/>
      <c r="USJ292" s="27"/>
      <c r="USK292" s="19"/>
      <c r="USM292" s="75"/>
      <c r="USO292" s="22"/>
      <c r="USP292" s="131"/>
      <c r="USR292" s="27"/>
      <c r="USS292" s="19"/>
      <c r="USU292" s="75"/>
      <c r="USW292" s="22"/>
      <c r="USX292" s="131"/>
      <c r="USZ292" s="27"/>
      <c r="UTA292" s="19"/>
      <c r="UTC292" s="75"/>
      <c r="UTE292" s="22"/>
      <c r="UTF292" s="131"/>
      <c r="UTH292" s="27"/>
      <c r="UTI292" s="19"/>
      <c r="UTK292" s="75"/>
      <c r="UTM292" s="22"/>
      <c r="UTN292" s="131"/>
      <c r="UTP292" s="27"/>
      <c r="UTQ292" s="19"/>
      <c r="UTS292" s="75"/>
      <c r="UTU292" s="22"/>
      <c r="UTV292" s="131"/>
      <c r="UTX292" s="27"/>
      <c r="UTY292" s="19"/>
      <c r="UUA292" s="75"/>
      <c r="UUC292" s="22"/>
      <c r="UUD292" s="131"/>
      <c r="UUF292" s="27"/>
      <c r="UUG292" s="19"/>
      <c r="UUI292" s="75"/>
      <c r="UUK292" s="22"/>
      <c r="UUL292" s="131"/>
      <c r="UUN292" s="27"/>
      <c r="UUO292" s="19"/>
      <c r="UUQ292" s="75"/>
      <c r="UUS292" s="22"/>
      <c r="UUT292" s="131"/>
      <c r="UUV292" s="27"/>
      <c r="UUW292" s="19"/>
      <c r="UUY292" s="75"/>
      <c r="UVA292" s="22"/>
      <c r="UVB292" s="131"/>
      <c r="UVD292" s="27"/>
      <c r="UVE292" s="19"/>
      <c r="UVG292" s="75"/>
      <c r="UVI292" s="22"/>
      <c r="UVJ292" s="131"/>
      <c r="UVL292" s="27"/>
      <c r="UVM292" s="19"/>
      <c r="UVO292" s="75"/>
      <c r="UVQ292" s="22"/>
      <c r="UVR292" s="131"/>
      <c r="UVT292" s="27"/>
      <c r="UVU292" s="19"/>
      <c r="UVW292" s="75"/>
      <c r="UVY292" s="22"/>
      <c r="UVZ292" s="131"/>
      <c r="UWB292" s="27"/>
      <c r="UWC292" s="19"/>
      <c r="UWE292" s="75"/>
      <c r="UWG292" s="22"/>
      <c r="UWH292" s="131"/>
      <c r="UWJ292" s="27"/>
      <c r="UWK292" s="19"/>
      <c r="UWM292" s="75"/>
      <c r="UWO292" s="22"/>
      <c r="UWP292" s="131"/>
      <c r="UWR292" s="27"/>
      <c r="UWS292" s="19"/>
      <c r="UWU292" s="75"/>
      <c r="UWW292" s="22"/>
      <c r="UWX292" s="131"/>
      <c r="UWZ292" s="27"/>
      <c r="UXA292" s="19"/>
      <c r="UXC292" s="75"/>
      <c r="UXE292" s="22"/>
      <c r="UXF292" s="131"/>
      <c r="UXH292" s="27"/>
      <c r="UXI292" s="19"/>
      <c r="UXK292" s="75"/>
      <c r="UXM292" s="22"/>
      <c r="UXN292" s="131"/>
      <c r="UXP292" s="27"/>
      <c r="UXQ292" s="19"/>
      <c r="UXS292" s="75"/>
      <c r="UXU292" s="22"/>
      <c r="UXV292" s="131"/>
      <c r="UXX292" s="27"/>
      <c r="UXY292" s="19"/>
      <c r="UYA292" s="75"/>
      <c r="UYC292" s="22"/>
      <c r="UYD292" s="131"/>
      <c r="UYF292" s="27"/>
      <c r="UYG292" s="19"/>
      <c r="UYI292" s="75"/>
      <c r="UYK292" s="22"/>
      <c r="UYL292" s="131"/>
      <c r="UYN292" s="27"/>
      <c r="UYO292" s="19"/>
      <c r="UYQ292" s="75"/>
      <c r="UYS292" s="22"/>
      <c r="UYT292" s="131"/>
      <c r="UYV292" s="27"/>
      <c r="UYW292" s="19"/>
      <c r="UYY292" s="75"/>
      <c r="UZA292" s="22"/>
      <c r="UZB292" s="131"/>
      <c r="UZD292" s="27"/>
      <c r="UZE292" s="19"/>
      <c r="UZG292" s="75"/>
      <c r="UZI292" s="22"/>
      <c r="UZJ292" s="131"/>
      <c r="UZL292" s="27"/>
      <c r="UZM292" s="19"/>
      <c r="UZO292" s="75"/>
      <c r="UZQ292" s="22"/>
      <c r="UZR292" s="131"/>
      <c r="UZT292" s="27"/>
      <c r="UZU292" s="19"/>
      <c r="UZW292" s="75"/>
      <c r="UZY292" s="22"/>
      <c r="UZZ292" s="131"/>
      <c r="VAB292" s="27"/>
      <c r="VAC292" s="19"/>
      <c r="VAE292" s="75"/>
      <c r="VAG292" s="22"/>
      <c r="VAH292" s="131"/>
      <c r="VAJ292" s="27"/>
      <c r="VAK292" s="19"/>
      <c r="VAM292" s="75"/>
      <c r="VAO292" s="22"/>
      <c r="VAP292" s="131"/>
      <c r="VAR292" s="27"/>
      <c r="VAS292" s="19"/>
      <c r="VAU292" s="75"/>
      <c r="VAW292" s="22"/>
      <c r="VAX292" s="131"/>
      <c r="VAZ292" s="27"/>
      <c r="VBA292" s="19"/>
      <c r="VBC292" s="75"/>
      <c r="VBE292" s="22"/>
      <c r="VBF292" s="131"/>
      <c r="VBH292" s="27"/>
      <c r="VBI292" s="19"/>
      <c r="VBK292" s="75"/>
      <c r="VBM292" s="22"/>
      <c r="VBN292" s="131"/>
      <c r="VBP292" s="27"/>
      <c r="VBQ292" s="19"/>
      <c r="VBS292" s="75"/>
      <c r="VBU292" s="22"/>
      <c r="VBV292" s="131"/>
      <c r="VBX292" s="27"/>
      <c r="VBY292" s="19"/>
      <c r="VCA292" s="75"/>
      <c r="VCC292" s="22"/>
      <c r="VCD292" s="131"/>
      <c r="VCF292" s="27"/>
      <c r="VCG292" s="19"/>
      <c r="VCI292" s="75"/>
      <c r="VCK292" s="22"/>
      <c r="VCL292" s="131"/>
      <c r="VCN292" s="27"/>
      <c r="VCO292" s="19"/>
      <c r="VCQ292" s="75"/>
      <c r="VCS292" s="22"/>
      <c r="VCT292" s="131"/>
      <c r="VCV292" s="27"/>
      <c r="VCW292" s="19"/>
      <c r="VCY292" s="75"/>
      <c r="VDA292" s="22"/>
      <c r="VDB292" s="131"/>
      <c r="VDD292" s="27"/>
      <c r="VDE292" s="19"/>
      <c r="VDG292" s="75"/>
      <c r="VDI292" s="22"/>
      <c r="VDJ292" s="131"/>
      <c r="VDL292" s="27"/>
      <c r="VDM292" s="19"/>
      <c r="VDO292" s="75"/>
      <c r="VDQ292" s="22"/>
      <c r="VDR292" s="131"/>
      <c r="VDT292" s="27"/>
      <c r="VDU292" s="19"/>
      <c r="VDW292" s="75"/>
      <c r="VDY292" s="22"/>
      <c r="VDZ292" s="131"/>
      <c r="VEB292" s="27"/>
      <c r="VEC292" s="19"/>
      <c r="VEE292" s="75"/>
      <c r="VEG292" s="22"/>
      <c r="VEH292" s="131"/>
      <c r="VEJ292" s="27"/>
      <c r="VEK292" s="19"/>
      <c r="VEM292" s="75"/>
      <c r="VEO292" s="22"/>
      <c r="VEP292" s="131"/>
      <c r="VER292" s="27"/>
      <c r="VES292" s="19"/>
      <c r="VEU292" s="75"/>
      <c r="VEW292" s="22"/>
      <c r="VEX292" s="131"/>
      <c r="VEZ292" s="27"/>
      <c r="VFA292" s="19"/>
      <c r="VFC292" s="75"/>
      <c r="VFE292" s="22"/>
      <c r="VFF292" s="131"/>
      <c r="VFH292" s="27"/>
      <c r="VFI292" s="19"/>
      <c r="VFK292" s="75"/>
      <c r="VFM292" s="22"/>
      <c r="VFN292" s="131"/>
      <c r="VFP292" s="27"/>
      <c r="VFQ292" s="19"/>
      <c r="VFS292" s="75"/>
      <c r="VFU292" s="22"/>
      <c r="VFV292" s="131"/>
      <c r="VFX292" s="27"/>
      <c r="VFY292" s="19"/>
      <c r="VGA292" s="75"/>
      <c r="VGC292" s="22"/>
      <c r="VGD292" s="131"/>
      <c r="VGF292" s="27"/>
      <c r="VGG292" s="19"/>
      <c r="VGI292" s="75"/>
      <c r="VGK292" s="22"/>
      <c r="VGL292" s="131"/>
      <c r="VGN292" s="27"/>
      <c r="VGO292" s="19"/>
      <c r="VGQ292" s="75"/>
      <c r="VGS292" s="22"/>
      <c r="VGT292" s="131"/>
      <c r="VGV292" s="27"/>
      <c r="VGW292" s="19"/>
      <c r="VGY292" s="75"/>
      <c r="VHA292" s="22"/>
      <c r="VHB292" s="131"/>
      <c r="VHD292" s="27"/>
      <c r="VHE292" s="19"/>
      <c r="VHG292" s="75"/>
      <c r="VHI292" s="22"/>
      <c r="VHJ292" s="131"/>
      <c r="VHL292" s="27"/>
      <c r="VHM292" s="19"/>
      <c r="VHO292" s="75"/>
      <c r="VHQ292" s="22"/>
      <c r="VHR292" s="131"/>
      <c r="VHT292" s="27"/>
      <c r="VHU292" s="19"/>
      <c r="VHW292" s="75"/>
      <c r="VHY292" s="22"/>
      <c r="VHZ292" s="131"/>
      <c r="VIB292" s="27"/>
      <c r="VIC292" s="19"/>
      <c r="VIE292" s="75"/>
      <c r="VIG292" s="22"/>
      <c r="VIH292" s="131"/>
      <c r="VIJ292" s="27"/>
      <c r="VIK292" s="19"/>
      <c r="VIM292" s="75"/>
      <c r="VIO292" s="22"/>
      <c r="VIP292" s="131"/>
      <c r="VIR292" s="27"/>
      <c r="VIS292" s="19"/>
      <c r="VIU292" s="75"/>
      <c r="VIW292" s="22"/>
      <c r="VIX292" s="131"/>
      <c r="VIZ292" s="27"/>
      <c r="VJA292" s="19"/>
      <c r="VJC292" s="75"/>
      <c r="VJE292" s="22"/>
      <c r="VJF292" s="131"/>
      <c r="VJH292" s="27"/>
      <c r="VJI292" s="19"/>
      <c r="VJK292" s="75"/>
      <c r="VJM292" s="22"/>
      <c r="VJN292" s="131"/>
      <c r="VJP292" s="27"/>
      <c r="VJQ292" s="19"/>
      <c r="VJS292" s="75"/>
      <c r="VJU292" s="22"/>
      <c r="VJV292" s="131"/>
      <c r="VJX292" s="27"/>
      <c r="VJY292" s="19"/>
      <c r="VKA292" s="75"/>
      <c r="VKC292" s="22"/>
      <c r="VKD292" s="131"/>
      <c r="VKF292" s="27"/>
      <c r="VKG292" s="19"/>
      <c r="VKI292" s="75"/>
      <c r="VKK292" s="22"/>
      <c r="VKL292" s="131"/>
      <c r="VKN292" s="27"/>
      <c r="VKO292" s="19"/>
      <c r="VKQ292" s="75"/>
      <c r="VKS292" s="22"/>
      <c r="VKT292" s="131"/>
      <c r="VKV292" s="27"/>
      <c r="VKW292" s="19"/>
      <c r="VKY292" s="75"/>
      <c r="VLA292" s="22"/>
      <c r="VLB292" s="131"/>
      <c r="VLD292" s="27"/>
      <c r="VLE292" s="19"/>
      <c r="VLG292" s="75"/>
      <c r="VLI292" s="22"/>
      <c r="VLJ292" s="131"/>
      <c r="VLL292" s="27"/>
      <c r="VLM292" s="19"/>
      <c r="VLO292" s="75"/>
      <c r="VLQ292" s="22"/>
      <c r="VLR292" s="131"/>
      <c r="VLT292" s="27"/>
      <c r="VLU292" s="19"/>
      <c r="VLW292" s="75"/>
      <c r="VLY292" s="22"/>
      <c r="VLZ292" s="131"/>
      <c r="VMB292" s="27"/>
      <c r="VMC292" s="19"/>
      <c r="VME292" s="75"/>
      <c r="VMG292" s="22"/>
      <c r="VMH292" s="131"/>
      <c r="VMJ292" s="27"/>
      <c r="VMK292" s="19"/>
      <c r="VMM292" s="75"/>
      <c r="VMO292" s="22"/>
      <c r="VMP292" s="131"/>
      <c r="VMR292" s="27"/>
      <c r="VMS292" s="19"/>
      <c r="VMU292" s="75"/>
      <c r="VMW292" s="22"/>
      <c r="VMX292" s="131"/>
      <c r="VMZ292" s="27"/>
      <c r="VNA292" s="19"/>
      <c r="VNC292" s="75"/>
      <c r="VNE292" s="22"/>
      <c r="VNF292" s="131"/>
      <c r="VNH292" s="27"/>
      <c r="VNI292" s="19"/>
      <c r="VNK292" s="75"/>
      <c r="VNM292" s="22"/>
      <c r="VNN292" s="131"/>
      <c r="VNP292" s="27"/>
      <c r="VNQ292" s="19"/>
      <c r="VNS292" s="75"/>
      <c r="VNU292" s="22"/>
      <c r="VNV292" s="131"/>
      <c r="VNX292" s="27"/>
      <c r="VNY292" s="19"/>
      <c r="VOA292" s="75"/>
      <c r="VOC292" s="22"/>
      <c r="VOD292" s="131"/>
      <c r="VOF292" s="27"/>
      <c r="VOG292" s="19"/>
      <c r="VOI292" s="75"/>
      <c r="VOK292" s="22"/>
      <c r="VOL292" s="131"/>
      <c r="VON292" s="27"/>
      <c r="VOO292" s="19"/>
      <c r="VOQ292" s="75"/>
      <c r="VOS292" s="22"/>
      <c r="VOT292" s="131"/>
      <c r="VOV292" s="27"/>
      <c r="VOW292" s="19"/>
      <c r="VOY292" s="75"/>
      <c r="VPA292" s="22"/>
      <c r="VPB292" s="131"/>
      <c r="VPD292" s="27"/>
      <c r="VPE292" s="19"/>
      <c r="VPG292" s="75"/>
      <c r="VPI292" s="22"/>
      <c r="VPJ292" s="131"/>
      <c r="VPL292" s="27"/>
      <c r="VPM292" s="19"/>
      <c r="VPO292" s="75"/>
      <c r="VPQ292" s="22"/>
      <c r="VPR292" s="131"/>
      <c r="VPT292" s="27"/>
      <c r="VPU292" s="19"/>
      <c r="VPW292" s="75"/>
      <c r="VPY292" s="22"/>
      <c r="VPZ292" s="131"/>
      <c r="VQB292" s="27"/>
      <c r="VQC292" s="19"/>
      <c r="VQE292" s="75"/>
      <c r="VQG292" s="22"/>
      <c r="VQH292" s="131"/>
      <c r="VQJ292" s="27"/>
      <c r="VQK292" s="19"/>
      <c r="VQM292" s="75"/>
      <c r="VQO292" s="22"/>
      <c r="VQP292" s="131"/>
      <c r="VQR292" s="27"/>
      <c r="VQS292" s="19"/>
      <c r="VQU292" s="75"/>
      <c r="VQW292" s="22"/>
      <c r="VQX292" s="131"/>
      <c r="VQZ292" s="27"/>
      <c r="VRA292" s="19"/>
      <c r="VRC292" s="75"/>
      <c r="VRE292" s="22"/>
      <c r="VRF292" s="131"/>
      <c r="VRH292" s="27"/>
      <c r="VRI292" s="19"/>
      <c r="VRK292" s="75"/>
      <c r="VRM292" s="22"/>
      <c r="VRN292" s="131"/>
      <c r="VRP292" s="27"/>
      <c r="VRQ292" s="19"/>
      <c r="VRS292" s="75"/>
      <c r="VRU292" s="22"/>
      <c r="VRV292" s="131"/>
      <c r="VRX292" s="27"/>
      <c r="VRY292" s="19"/>
      <c r="VSA292" s="75"/>
      <c r="VSC292" s="22"/>
      <c r="VSD292" s="131"/>
      <c r="VSF292" s="27"/>
      <c r="VSG292" s="19"/>
      <c r="VSI292" s="75"/>
      <c r="VSK292" s="22"/>
      <c r="VSL292" s="131"/>
      <c r="VSN292" s="27"/>
      <c r="VSO292" s="19"/>
      <c r="VSQ292" s="75"/>
      <c r="VSS292" s="22"/>
      <c r="VST292" s="131"/>
      <c r="VSV292" s="27"/>
      <c r="VSW292" s="19"/>
      <c r="VSY292" s="75"/>
      <c r="VTA292" s="22"/>
      <c r="VTB292" s="131"/>
      <c r="VTD292" s="27"/>
      <c r="VTE292" s="19"/>
      <c r="VTG292" s="75"/>
      <c r="VTI292" s="22"/>
      <c r="VTJ292" s="131"/>
      <c r="VTL292" s="27"/>
      <c r="VTM292" s="19"/>
      <c r="VTO292" s="75"/>
      <c r="VTQ292" s="22"/>
      <c r="VTR292" s="131"/>
      <c r="VTT292" s="27"/>
      <c r="VTU292" s="19"/>
      <c r="VTW292" s="75"/>
      <c r="VTY292" s="22"/>
      <c r="VTZ292" s="131"/>
      <c r="VUB292" s="27"/>
      <c r="VUC292" s="19"/>
      <c r="VUE292" s="75"/>
      <c r="VUG292" s="22"/>
      <c r="VUH292" s="131"/>
      <c r="VUJ292" s="27"/>
      <c r="VUK292" s="19"/>
      <c r="VUM292" s="75"/>
      <c r="VUO292" s="22"/>
      <c r="VUP292" s="131"/>
      <c r="VUR292" s="27"/>
      <c r="VUS292" s="19"/>
      <c r="VUU292" s="75"/>
      <c r="VUW292" s="22"/>
      <c r="VUX292" s="131"/>
      <c r="VUZ292" s="27"/>
      <c r="VVA292" s="19"/>
      <c r="VVC292" s="75"/>
      <c r="VVE292" s="22"/>
      <c r="VVF292" s="131"/>
      <c r="VVH292" s="27"/>
      <c r="VVI292" s="19"/>
      <c r="VVK292" s="75"/>
      <c r="VVM292" s="22"/>
      <c r="VVN292" s="131"/>
      <c r="VVP292" s="27"/>
      <c r="VVQ292" s="19"/>
      <c r="VVS292" s="75"/>
      <c r="VVU292" s="22"/>
      <c r="VVV292" s="131"/>
      <c r="VVX292" s="27"/>
      <c r="VVY292" s="19"/>
      <c r="VWA292" s="75"/>
      <c r="VWC292" s="22"/>
      <c r="VWD292" s="131"/>
      <c r="VWF292" s="27"/>
      <c r="VWG292" s="19"/>
      <c r="VWI292" s="75"/>
      <c r="VWK292" s="22"/>
      <c r="VWL292" s="131"/>
      <c r="VWN292" s="27"/>
      <c r="VWO292" s="19"/>
      <c r="VWQ292" s="75"/>
      <c r="VWS292" s="22"/>
      <c r="VWT292" s="131"/>
      <c r="VWV292" s="27"/>
      <c r="VWW292" s="19"/>
      <c r="VWY292" s="75"/>
      <c r="VXA292" s="22"/>
      <c r="VXB292" s="131"/>
      <c r="VXD292" s="27"/>
      <c r="VXE292" s="19"/>
      <c r="VXG292" s="75"/>
      <c r="VXI292" s="22"/>
      <c r="VXJ292" s="131"/>
      <c r="VXL292" s="27"/>
      <c r="VXM292" s="19"/>
      <c r="VXO292" s="75"/>
      <c r="VXQ292" s="22"/>
      <c r="VXR292" s="131"/>
      <c r="VXT292" s="27"/>
      <c r="VXU292" s="19"/>
      <c r="VXW292" s="75"/>
      <c r="VXY292" s="22"/>
      <c r="VXZ292" s="131"/>
      <c r="VYB292" s="27"/>
      <c r="VYC292" s="19"/>
      <c r="VYE292" s="75"/>
      <c r="VYG292" s="22"/>
      <c r="VYH292" s="131"/>
      <c r="VYJ292" s="27"/>
      <c r="VYK292" s="19"/>
      <c r="VYM292" s="75"/>
      <c r="VYO292" s="22"/>
      <c r="VYP292" s="131"/>
      <c r="VYR292" s="27"/>
      <c r="VYS292" s="19"/>
      <c r="VYU292" s="75"/>
      <c r="VYW292" s="22"/>
      <c r="VYX292" s="131"/>
      <c r="VYZ292" s="27"/>
      <c r="VZA292" s="19"/>
      <c r="VZC292" s="75"/>
      <c r="VZE292" s="22"/>
      <c r="VZF292" s="131"/>
      <c r="VZH292" s="27"/>
      <c r="VZI292" s="19"/>
      <c r="VZK292" s="75"/>
      <c r="VZM292" s="22"/>
      <c r="VZN292" s="131"/>
      <c r="VZP292" s="27"/>
      <c r="VZQ292" s="19"/>
      <c r="VZS292" s="75"/>
      <c r="VZU292" s="22"/>
      <c r="VZV292" s="131"/>
      <c r="VZX292" s="27"/>
      <c r="VZY292" s="19"/>
      <c r="WAA292" s="75"/>
      <c r="WAC292" s="22"/>
      <c r="WAD292" s="131"/>
      <c r="WAF292" s="27"/>
      <c r="WAG292" s="19"/>
      <c r="WAI292" s="75"/>
      <c r="WAK292" s="22"/>
      <c r="WAL292" s="131"/>
      <c r="WAN292" s="27"/>
      <c r="WAO292" s="19"/>
      <c r="WAQ292" s="75"/>
      <c r="WAS292" s="22"/>
      <c r="WAT292" s="131"/>
      <c r="WAV292" s="27"/>
      <c r="WAW292" s="19"/>
      <c r="WAY292" s="75"/>
      <c r="WBA292" s="22"/>
      <c r="WBB292" s="131"/>
      <c r="WBD292" s="27"/>
      <c r="WBE292" s="19"/>
      <c r="WBG292" s="75"/>
      <c r="WBI292" s="22"/>
      <c r="WBJ292" s="131"/>
      <c r="WBL292" s="27"/>
      <c r="WBM292" s="19"/>
      <c r="WBO292" s="75"/>
      <c r="WBQ292" s="22"/>
      <c r="WBR292" s="131"/>
      <c r="WBT292" s="27"/>
      <c r="WBU292" s="19"/>
      <c r="WBW292" s="75"/>
      <c r="WBY292" s="22"/>
      <c r="WBZ292" s="131"/>
      <c r="WCB292" s="27"/>
      <c r="WCC292" s="19"/>
      <c r="WCE292" s="75"/>
      <c r="WCG292" s="22"/>
      <c r="WCH292" s="131"/>
      <c r="WCJ292" s="27"/>
      <c r="WCK292" s="19"/>
      <c r="WCM292" s="75"/>
      <c r="WCO292" s="22"/>
      <c r="WCP292" s="131"/>
      <c r="WCR292" s="27"/>
      <c r="WCS292" s="19"/>
      <c r="WCU292" s="75"/>
      <c r="WCW292" s="22"/>
      <c r="WCX292" s="131"/>
      <c r="WCZ292" s="27"/>
      <c r="WDA292" s="19"/>
      <c r="WDC292" s="75"/>
      <c r="WDE292" s="22"/>
      <c r="WDF292" s="131"/>
      <c r="WDH292" s="27"/>
      <c r="WDI292" s="19"/>
      <c r="WDK292" s="75"/>
      <c r="WDM292" s="22"/>
      <c r="WDN292" s="131"/>
      <c r="WDP292" s="27"/>
      <c r="WDQ292" s="19"/>
      <c r="WDS292" s="75"/>
      <c r="WDU292" s="22"/>
      <c r="WDV292" s="131"/>
      <c r="WDX292" s="27"/>
      <c r="WDY292" s="19"/>
      <c r="WEA292" s="75"/>
      <c r="WEC292" s="22"/>
      <c r="WED292" s="131"/>
      <c r="WEF292" s="27"/>
      <c r="WEG292" s="19"/>
      <c r="WEI292" s="75"/>
      <c r="WEK292" s="22"/>
      <c r="WEL292" s="131"/>
      <c r="WEN292" s="27"/>
      <c r="WEO292" s="19"/>
      <c r="WEQ292" s="75"/>
      <c r="WES292" s="22"/>
      <c r="WET292" s="131"/>
      <c r="WEV292" s="27"/>
      <c r="WEW292" s="19"/>
      <c r="WEY292" s="75"/>
      <c r="WFA292" s="22"/>
      <c r="WFB292" s="131"/>
      <c r="WFD292" s="27"/>
      <c r="WFE292" s="19"/>
      <c r="WFG292" s="75"/>
      <c r="WFI292" s="22"/>
      <c r="WFJ292" s="131"/>
      <c r="WFL292" s="27"/>
      <c r="WFM292" s="19"/>
      <c r="WFO292" s="75"/>
      <c r="WFQ292" s="22"/>
      <c r="WFR292" s="131"/>
      <c r="WFT292" s="27"/>
      <c r="WFU292" s="19"/>
      <c r="WFW292" s="75"/>
      <c r="WFY292" s="22"/>
      <c r="WFZ292" s="131"/>
      <c r="WGB292" s="27"/>
      <c r="WGC292" s="19"/>
      <c r="WGE292" s="75"/>
      <c r="WGG292" s="22"/>
      <c r="WGH292" s="131"/>
      <c r="WGJ292" s="27"/>
      <c r="WGK292" s="19"/>
      <c r="WGM292" s="75"/>
      <c r="WGO292" s="22"/>
      <c r="WGP292" s="131"/>
      <c r="WGR292" s="27"/>
      <c r="WGS292" s="19"/>
      <c r="WGU292" s="75"/>
      <c r="WGW292" s="22"/>
      <c r="WGX292" s="131"/>
      <c r="WGZ292" s="27"/>
      <c r="WHA292" s="19"/>
      <c r="WHC292" s="75"/>
      <c r="WHE292" s="22"/>
      <c r="WHF292" s="131"/>
      <c r="WHH292" s="27"/>
      <c r="WHI292" s="19"/>
      <c r="WHK292" s="75"/>
      <c r="WHM292" s="22"/>
      <c r="WHN292" s="131"/>
      <c r="WHP292" s="27"/>
      <c r="WHQ292" s="19"/>
      <c r="WHS292" s="75"/>
      <c r="WHU292" s="22"/>
      <c r="WHV292" s="131"/>
      <c r="WHX292" s="27"/>
      <c r="WHY292" s="19"/>
      <c r="WIA292" s="75"/>
      <c r="WIC292" s="22"/>
      <c r="WID292" s="131"/>
      <c r="WIF292" s="27"/>
      <c r="WIG292" s="19"/>
      <c r="WII292" s="75"/>
      <c r="WIK292" s="22"/>
      <c r="WIL292" s="131"/>
      <c r="WIN292" s="27"/>
      <c r="WIO292" s="19"/>
      <c r="WIQ292" s="75"/>
      <c r="WIS292" s="22"/>
      <c r="WIT292" s="131"/>
      <c r="WIV292" s="27"/>
      <c r="WIW292" s="19"/>
      <c r="WIY292" s="75"/>
      <c r="WJA292" s="22"/>
      <c r="WJB292" s="131"/>
      <c r="WJD292" s="27"/>
      <c r="WJE292" s="19"/>
      <c r="WJG292" s="75"/>
      <c r="WJI292" s="22"/>
      <c r="WJJ292" s="131"/>
      <c r="WJL292" s="27"/>
      <c r="WJM292" s="19"/>
      <c r="WJO292" s="75"/>
      <c r="WJQ292" s="22"/>
      <c r="WJR292" s="131"/>
      <c r="WJT292" s="27"/>
      <c r="WJU292" s="19"/>
      <c r="WJW292" s="75"/>
      <c r="WJY292" s="22"/>
      <c r="WJZ292" s="131"/>
      <c r="WKB292" s="27"/>
      <c r="WKC292" s="19"/>
      <c r="WKE292" s="75"/>
      <c r="WKG292" s="22"/>
      <c r="WKH292" s="131"/>
      <c r="WKJ292" s="27"/>
      <c r="WKK292" s="19"/>
      <c r="WKM292" s="75"/>
      <c r="WKO292" s="22"/>
      <c r="WKP292" s="131"/>
      <c r="WKR292" s="27"/>
      <c r="WKS292" s="19"/>
      <c r="WKU292" s="75"/>
      <c r="WKW292" s="22"/>
      <c r="WKX292" s="131"/>
      <c r="WKZ292" s="27"/>
      <c r="WLA292" s="19"/>
      <c r="WLC292" s="75"/>
      <c r="WLE292" s="22"/>
      <c r="WLF292" s="131"/>
      <c r="WLH292" s="27"/>
      <c r="WLI292" s="19"/>
      <c r="WLK292" s="75"/>
      <c r="WLM292" s="22"/>
      <c r="WLN292" s="131"/>
      <c r="WLP292" s="27"/>
      <c r="WLQ292" s="19"/>
      <c r="WLS292" s="75"/>
      <c r="WLU292" s="22"/>
      <c r="WLV292" s="131"/>
      <c r="WLX292" s="27"/>
      <c r="WLY292" s="19"/>
      <c r="WMA292" s="75"/>
      <c r="WMC292" s="22"/>
      <c r="WMD292" s="131"/>
      <c r="WMF292" s="27"/>
      <c r="WMG292" s="19"/>
      <c r="WMI292" s="75"/>
      <c r="WMK292" s="22"/>
      <c r="WML292" s="131"/>
      <c r="WMN292" s="27"/>
      <c r="WMO292" s="19"/>
      <c r="WMQ292" s="75"/>
      <c r="WMS292" s="22"/>
      <c r="WMT292" s="131"/>
      <c r="WMV292" s="27"/>
      <c r="WMW292" s="19"/>
      <c r="WMY292" s="75"/>
      <c r="WNA292" s="22"/>
      <c r="WNB292" s="131"/>
      <c r="WND292" s="27"/>
      <c r="WNE292" s="19"/>
      <c r="WNG292" s="75"/>
      <c r="WNI292" s="22"/>
      <c r="WNJ292" s="131"/>
      <c r="WNL292" s="27"/>
      <c r="WNM292" s="19"/>
      <c r="WNO292" s="75"/>
      <c r="WNQ292" s="22"/>
      <c r="WNR292" s="131"/>
      <c r="WNT292" s="27"/>
      <c r="WNU292" s="19"/>
      <c r="WNW292" s="75"/>
      <c r="WNY292" s="22"/>
      <c r="WNZ292" s="131"/>
      <c r="WOB292" s="27"/>
      <c r="WOC292" s="19"/>
      <c r="WOE292" s="75"/>
      <c r="WOG292" s="22"/>
      <c r="WOH292" s="131"/>
      <c r="WOJ292" s="27"/>
      <c r="WOK292" s="19"/>
      <c r="WOM292" s="75"/>
      <c r="WOO292" s="22"/>
      <c r="WOP292" s="131"/>
      <c r="WOR292" s="27"/>
      <c r="WOS292" s="19"/>
      <c r="WOU292" s="75"/>
      <c r="WOW292" s="22"/>
      <c r="WOX292" s="131"/>
      <c r="WOZ292" s="27"/>
      <c r="WPA292" s="19"/>
      <c r="WPC292" s="75"/>
      <c r="WPE292" s="22"/>
      <c r="WPF292" s="131"/>
      <c r="WPH292" s="27"/>
      <c r="WPI292" s="19"/>
      <c r="WPK292" s="75"/>
      <c r="WPM292" s="22"/>
      <c r="WPN292" s="131"/>
      <c r="WPP292" s="27"/>
      <c r="WPQ292" s="19"/>
      <c r="WPS292" s="75"/>
      <c r="WPU292" s="22"/>
      <c r="WPV292" s="131"/>
      <c r="WPX292" s="27"/>
      <c r="WPY292" s="19"/>
      <c r="WQA292" s="75"/>
      <c r="WQC292" s="22"/>
      <c r="WQD292" s="131"/>
      <c r="WQF292" s="27"/>
      <c r="WQG292" s="19"/>
      <c r="WQI292" s="75"/>
      <c r="WQK292" s="22"/>
      <c r="WQL292" s="131"/>
      <c r="WQN292" s="27"/>
      <c r="WQO292" s="19"/>
      <c r="WQQ292" s="75"/>
      <c r="WQS292" s="22"/>
      <c r="WQT292" s="131"/>
      <c r="WQV292" s="27"/>
      <c r="WQW292" s="19"/>
      <c r="WQY292" s="75"/>
      <c r="WRA292" s="22"/>
      <c r="WRB292" s="131"/>
      <c r="WRD292" s="27"/>
      <c r="WRE292" s="19"/>
      <c r="WRG292" s="75"/>
      <c r="WRI292" s="22"/>
      <c r="WRJ292" s="131"/>
      <c r="WRL292" s="27"/>
      <c r="WRM292" s="19"/>
      <c r="WRO292" s="75"/>
      <c r="WRQ292" s="22"/>
      <c r="WRR292" s="131"/>
      <c r="WRT292" s="27"/>
      <c r="WRU292" s="19"/>
      <c r="WRW292" s="75"/>
      <c r="WRY292" s="22"/>
      <c r="WRZ292" s="131"/>
      <c r="WSB292" s="27"/>
      <c r="WSC292" s="19"/>
      <c r="WSE292" s="75"/>
      <c r="WSG292" s="22"/>
      <c r="WSH292" s="131"/>
      <c r="WSJ292" s="27"/>
      <c r="WSK292" s="19"/>
      <c r="WSM292" s="75"/>
      <c r="WSO292" s="22"/>
      <c r="WSP292" s="131"/>
      <c r="WSR292" s="27"/>
      <c r="WSS292" s="19"/>
      <c r="WSU292" s="75"/>
      <c r="WSW292" s="22"/>
      <c r="WSX292" s="131"/>
      <c r="WSZ292" s="27"/>
      <c r="WTA292" s="19"/>
      <c r="WTC292" s="75"/>
      <c r="WTE292" s="22"/>
      <c r="WTF292" s="131"/>
      <c r="WTH292" s="27"/>
      <c r="WTI292" s="19"/>
      <c r="WTK292" s="75"/>
      <c r="WTM292" s="22"/>
      <c r="WTN292" s="131"/>
      <c r="WTP292" s="27"/>
      <c r="WTQ292" s="19"/>
      <c r="WTS292" s="75"/>
      <c r="WTU292" s="22"/>
      <c r="WTV292" s="131"/>
      <c r="WTX292" s="27"/>
      <c r="WTY292" s="19"/>
      <c r="WUA292" s="75"/>
      <c r="WUC292" s="22"/>
      <c r="WUD292" s="131"/>
      <c r="WUF292" s="27"/>
      <c r="WUG292" s="19"/>
      <c r="WUI292" s="75"/>
      <c r="WUK292" s="22"/>
      <c r="WUL292" s="131"/>
      <c r="WUN292" s="27"/>
      <c r="WUO292" s="19"/>
      <c r="WUQ292" s="75"/>
      <c r="WUS292" s="22"/>
      <c r="WUT292" s="131"/>
      <c r="WUV292" s="27"/>
      <c r="WUW292" s="19"/>
      <c r="WUY292" s="75"/>
      <c r="WVA292" s="22"/>
      <c r="WVB292" s="131"/>
      <c r="WVD292" s="27"/>
      <c r="WVE292" s="19"/>
      <c r="WVG292" s="75"/>
      <c r="WVI292" s="22"/>
      <c r="WVJ292" s="131"/>
      <c r="WVL292" s="27"/>
      <c r="WVM292" s="19"/>
      <c r="WVO292" s="75"/>
      <c r="WVQ292" s="22"/>
      <c r="WVR292" s="131"/>
      <c r="WVT292" s="27"/>
      <c r="WVU292" s="19"/>
      <c r="WVW292" s="75"/>
      <c r="WVY292" s="22"/>
      <c r="WVZ292" s="131"/>
      <c r="WWB292" s="27"/>
      <c r="WWC292" s="19"/>
      <c r="WWE292" s="75"/>
      <c r="WWG292" s="22"/>
      <c r="WWH292" s="131"/>
      <c r="WWJ292" s="27"/>
      <c r="WWK292" s="19"/>
      <c r="WWM292" s="75"/>
      <c r="WWO292" s="22"/>
      <c r="WWP292" s="131"/>
      <c r="WWR292" s="27"/>
      <c r="WWS292" s="19"/>
      <c r="WWU292" s="75"/>
      <c r="WWW292" s="22"/>
      <c r="WWX292" s="131"/>
      <c r="WWZ292" s="27"/>
      <c r="WXA292" s="19"/>
      <c r="WXC292" s="75"/>
      <c r="WXE292" s="22"/>
      <c r="WXF292" s="131"/>
      <c r="WXH292" s="27"/>
      <c r="WXI292" s="19"/>
      <c r="WXK292" s="75"/>
      <c r="WXM292" s="22"/>
      <c r="WXN292" s="131"/>
      <c r="WXP292" s="27"/>
      <c r="WXQ292" s="19"/>
      <c r="WXS292" s="75"/>
      <c r="WXU292" s="22"/>
      <c r="WXV292" s="131"/>
      <c r="WXX292" s="27"/>
      <c r="WXY292" s="19"/>
      <c r="WYA292" s="75"/>
      <c r="WYC292" s="22"/>
      <c r="WYD292" s="131"/>
      <c r="WYF292" s="27"/>
      <c r="WYG292" s="19"/>
      <c r="WYI292" s="75"/>
      <c r="WYK292" s="22"/>
      <c r="WYL292" s="131"/>
      <c r="WYN292" s="27"/>
      <c r="WYO292" s="19"/>
      <c r="WYQ292" s="75"/>
      <c r="WYS292" s="22"/>
      <c r="WYT292" s="131"/>
      <c r="WYV292" s="27"/>
      <c r="WYW292" s="19"/>
      <c r="WYY292" s="75"/>
      <c r="WZA292" s="22"/>
      <c r="WZB292" s="131"/>
      <c r="WZD292" s="27"/>
      <c r="WZE292" s="19"/>
      <c r="WZG292" s="75"/>
      <c r="WZI292" s="22"/>
      <c r="WZJ292" s="131"/>
      <c r="WZL292" s="27"/>
      <c r="WZM292" s="19"/>
      <c r="WZO292" s="75"/>
      <c r="WZQ292" s="22"/>
      <c r="WZR292" s="131"/>
      <c r="WZT292" s="27"/>
      <c r="WZU292" s="19"/>
      <c r="WZW292" s="75"/>
      <c r="WZY292" s="22"/>
      <c r="WZZ292" s="131"/>
      <c r="XAB292" s="27"/>
      <c r="XAC292" s="19"/>
      <c r="XAE292" s="75"/>
      <c r="XAG292" s="22"/>
      <c r="XAH292" s="131"/>
      <c r="XAJ292" s="27"/>
      <c r="XAK292" s="19"/>
      <c r="XAM292" s="75"/>
      <c r="XAO292" s="22"/>
      <c r="XAP292" s="131"/>
      <c r="XAR292" s="27"/>
      <c r="XAS292" s="19"/>
      <c r="XAU292" s="75"/>
      <c r="XAW292" s="22"/>
      <c r="XAX292" s="131"/>
      <c r="XAZ292" s="27"/>
      <c r="XBA292" s="19"/>
      <c r="XBC292" s="75"/>
      <c r="XBE292" s="22"/>
      <c r="XBF292" s="131"/>
      <c r="XBH292" s="27"/>
      <c r="XBI292" s="19"/>
      <c r="XBK292" s="75"/>
      <c r="XBM292" s="22"/>
      <c r="XBN292" s="131"/>
      <c r="XBP292" s="27"/>
      <c r="XBQ292" s="19"/>
      <c r="XBS292" s="75"/>
      <c r="XBU292" s="22"/>
      <c r="XBV292" s="131"/>
      <c r="XBX292" s="27"/>
      <c r="XBY292" s="19"/>
      <c r="XCA292" s="75"/>
      <c r="XCC292" s="22"/>
      <c r="XCD292" s="131"/>
      <c r="XCF292" s="27"/>
      <c r="XCG292" s="19"/>
      <c r="XCI292" s="75"/>
      <c r="XCK292" s="22"/>
      <c r="XCL292" s="131"/>
      <c r="XCN292" s="27"/>
      <c r="XCO292" s="19"/>
      <c r="XCQ292" s="75"/>
      <c r="XCS292" s="22"/>
      <c r="XCT292" s="131"/>
      <c r="XCV292" s="27"/>
      <c r="XCW292" s="19"/>
      <c r="XCY292" s="75"/>
      <c r="XDA292" s="22"/>
      <c r="XDB292" s="131"/>
      <c r="XDD292" s="27"/>
      <c r="XDE292" s="19"/>
      <c r="XDG292" s="75"/>
      <c r="XDI292" s="22"/>
      <c r="XDJ292" s="131"/>
      <c r="XDL292" s="27"/>
      <c r="XDM292" s="19"/>
      <c r="XDO292" s="75"/>
      <c r="XDQ292" s="22"/>
      <c r="XDR292" s="131"/>
      <c r="XDT292" s="27"/>
      <c r="XDU292" s="19"/>
      <c r="XDW292" s="75"/>
      <c r="XDY292" s="22"/>
      <c r="XDZ292" s="131"/>
      <c r="XEB292" s="27"/>
      <c r="XEC292" s="19"/>
      <c r="XEE292" s="75"/>
      <c r="XEG292" s="22"/>
      <c r="XEH292" s="131"/>
      <c r="XEJ292" s="27"/>
      <c r="XEK292" s="19"/>
      <c r="XEM292" s="75"/>
      <c r="XEO292" s="22"/>
      <c r="XEP292" s="131"/>
      <c r="XER292" s="27"/>
      <c r="XES292" s="19"/>
      <c r="XEU292" s="75"/>
      <c r="XEW292" s="22"/>
      <c r="XEX292" s="131"/>
      <c r="XEZ292" s="27"/>
    </row>
    <row r="293" spans="1:1023 1025:2047 2049:3071 3073:4095 4097:5119 5121:6143 6145:7167 7169:8191 8193:9215 9217:10239 10241:11263 11265:12287 12289:13311 13313:14335 14337:15359 15361:16380" ht="14.25" x14ac:dyDescent="0.2">
      <c r="A293" s="65" t="s">
        <v>410</v>
      </c>
      <c r="B293" s="73">
        <v>1</v>
      </c>
      <c r="C293" s="70">
        <v>560</v>
      </c>
      <c r="D293" s="70">
        <v>226</v>
      </c>
      <c r="E293" s="70" t="s">
        <v>59</v>
      </c>
      <c r="F293" s="31">
        <v>710000</v>
      </c>
      <c r="G293" s="71" t="s">
        <v>60</v>
      </c>
    </row>
    <row r="295" spans="1:1023 1025:2047 2049:3071 3073:4095 4097:5119 5121:6143 6145:7167 7169:8191 8193:9215 9217:10239 10241:11263 11265:12287 12289:13311 13313:14335 14337:15359 15361:16380" x14ac:dyDescent="0.25">
      <c r="A295" s="19" t="s">
        <v>1518</v>
      </c>
    </row>
    <row r="296" spans="1:1023 1025:2047 2049:3071 3073:4095 4097:5119 5121:6143 6145:7167 7169:8191 8193:9215 9217:10239 10241:11263 11265:12287 12289:13311 13313:14335 14337:15359 15361:16380" ht="14.25" x14ac:dyDescent="0.2">
      <c r="A296" s="20" t="s">
        <v>1620</v>
      </c>
      <c r="B296" s="22">
        <v>1</v>
      </c>
      <c r="C296" s="24">
        <v>602</v>
      </c>
      <c r="D296" s="24">
        <v>133</v>
      </c>
      <c r="E296" s="22" t="s">
        <v>59</v>
      </c>
      <c r="F296" s="23">
        <v>900000</v>
      </c>
      <c r="G296" s="26" t="s">
        <v>60</v>
      </c>
    </row>
    <row r="297" spans="1:1023 1025:2047 2049:3071 3073:4095 4097:5119 5121:6143 6145:7167 7169:8191 8193:9215 9217:10239 10241:11263 11265:12287 12289:13311 13313:14335 14337:15359 15361:16380" ht="14.25" x14ac:dyDescent="0.2">
      <c r="F297" s="23"/>
    </row>
    <row r="298" spans="1:1023 1025:2047 2049:3071 3073:4095 4097:5119 5121:6143 6145:7167 7169:8191 8193:9215 9217:10239 10241:11263 11265:12287 12289:13311 13313:14335 14337:15359 15361:16380" x14ac:dyDescent="0.25">
      <c r="A298" s="19" t="s">
        <v>78</v>
      </c>
      <c r="B298" s="20"/>
      <c r="C298" s="75"/>
      <c r="D298" s="20"/>
      <c r="F298" s="131"/>
      <c r="G298" s="20"/>
      <c r="I298" s="22"/>
      <c r="J298" s="131"/>
      <c r="L298" s="27"/>
      <c r="M298" s="19"/>
      <c r="O298" s="75"/>
      <c r="Q298" s="22"/>
      <c r="R298" s="131"/>
      <c r="T298" s="27"/>
      <c r="U298" s="19"/>
      <c r="W298" s="75"/>
      <c r="Y298" s="22"/>
      <c r="Z298" s="131"/>
      <c r="AB298" s="27"/>
      <c r="AC298" s="19"/>
      <c r="AE298" s="75"/>
      <c r="AG298" s="22"/>
      <c r="AH298" s="131"/>
      <c r="AJ298" s="27"/>
      <c r="AK298" s="19"/>
      <c r="AM298" s="75"/>
      <c r="AO298" s="22"/>
      <c r="AP298" s="131"/>
      <c r="AR298" s="27"/>
      <c r="AS298" s="19"/>
      <c r="AU298" s="75"/>
      <c r="AW298" s="22"/>
      <c r="AX298" s="131"/>
      <c r="AZ298" s="27"/>
      <c r="BA298" s="19"/>
      <c r="BC298" s="75"/>
      <c r="BE298" s="22"/>
      <c r="BF298" s="131"/>
      <c r="BH298" s="27"/>
      <c r="BI298" s="19"/>
      <c r="BK298" s="75"/>
      <c r="BM298" s="22"/>
      <c r="BN298" s="131"/>
      <c r="BP298" s="27"/>
      <c r="BQ298" s="19"/>
      <c r="BS298" s="75"/>
      <c r="BU298" s="22"/>
      <c r="BV298" s="131"/>
      <c r="BX298" s="27"/>
      <c r="BY298" s="19"/>
      <c r="CA298" s="75"/>
      <c r="CC298" s="22"/>
      <c r="CD298" s="131"/>
      <c r="CF298" s="27"/>
      <c r="CG298" s="19"/>
      <c r="CI298" s="75"/>
      <c r="CK298" s="22"/>
      <c r="CL298" s="131"/>
      <c r="CN298" s="27"/>
      <c r="CO298" s="19"/>
      <c r="CQ298" s="75"/>
      <c r="CS298" s="22"/>
      <c r="CT298" s="131"/>
      <c r="CV298" s="27"/>
      <c r="CW298" s="19"/>
      <c r="CY298" s="75"/>
      <c r="DA298" s="22"/>
      <c r="DB298" s="131"/>
      <c r="DD298" s="27"/>
      <c r="DE298" s="19"/>
      <c r="DG298" s="75"/>
      <c r="DI298" s="22"/>
      <c r="DJ298" s="131"/>
      <c r="DL298" s="27"/>
      <c r="DM298" s="19"/>
      <c r="DO298" s="75"/>
      <c r="DQ298" s="22"/>
      <c r="DR298" s="131"/>
      <c r="DT298" s="27"/>
      <c r="DU298" s="19"/>
      <c r="DW298" s="75"/>
      <c r="DY298" s="22"/>
      <c r="DZ298" s="131"/>
      <c r="EB298" s="27"/>
      <c r="EC298" s="19"/>
      <c r="EE298" s="75"/>
      <c r="EG298" s="22"/>
      <c r="EH298" s="131"/>
      <c r="EJ298" s="27"/>
      <c r="EK298" s="19"/>
      <c r="EM298" s="75"/>
      <c r="EO298" s="22"/>
      <c r="EP298" s="131"/>
      <c r="ER298" s="27"/>
      <c r="ES298" s="19"/>
      <c r="EU298" s="75"/>
      <c r="EW298" s="22"/>
      <c r="EX298" s="131"/>
      <c r="EZ298" s="27"/>
      <c r="FA298" s="19"/>
      <c r="FC298" s="75"/>
      <c r="FE298" s="22"/>
      <c r="FF298" s="131"/>
      <c r="FH298" s="27"/>
      <c r="FI298" s="19"/>
      <c r="FK298" s="75"/>
      <c r="FM298" s="22"/>
      <c r="FN298" s="131"/>
      <c r="FP298" s="27"/>
      <c r="FQ298" s="19"/>
      <c r="FS298" s="75"/>
      <c r="FU298" s="22"/>
      <c r="FV298" s="131"/>
      <c r="FX298" s="27"/>
      <c r="FY298" s="19"/>
      <c r="GA298" s="75"/>
      <c r="GC298" s="22"/>
      <c r="GD298" s="131"/>
      <c r="GF298" s="27"/>
      <c r="GG298" s="19"/>
      <c r="GI298" s="75"/>
      <c r="GK298" s="22"/>
      <c r="GL298" s="131"/>
      <c r="GN298" s="27"/>
      <c r="GO298" s="19"/>
      <c r="GQ298" s="75"/>
      <c r="GS298" s="22"/>
      <c r="GT298" s="131"/>
      <c r="GV298" s="27"/>
      <c r="GW298" s="19"/>
      <c r="GY298" s="75"/>
      <c r="HA298" s="22"/>
      <c r="HB298" s="131"/>
      <c r="HD298" s="27"/>
      <c r="HE298" s="19"/>
      <c r="HG298" s="75"/>
      <c r="HI298" s="22"/>
      <c r="HJ298" s="131"/>
      <c r="HL298" s="27"/>
      <c r="HM298" s="19"/>
      <c r="HO298" s="75"/>
      <c r="HQ298" s="22"/>
      <c r="HR298" s="131"/>
      <c r="HT298" s="27"/>
      <c r="HU298" s="19"/>
      <c r="HW298" s="75"/>
      <c r="HY298" s="22"/>
      <c r="HZ298" s="131"/>
      <c r="IB298" s="27"/>
      <c r="IC298" s="19"/>
      <c r="IE298" s="75"/>
      <c r="IG298" s="22"/>
      <c r="IH298" s="131"/>
      <c r="IJ298" s="27"/>
      <c r="IK298" s="19"/>
      <c r="IM298" s="75"/>
      <c r="IO298" s="22"/>
      <c r="IP298" s="131"/>
      <c r="IR298" s="27"/>
      <c r="IS298" s="19"/>
      <c r="IU298" s="75"/>
      <c r="IW298" s="22"/>
      <c r="IX298" s="131"/>
      <c r="IZ298" s="27"/>
      <c r="JA298" s="19"/>
      <c r="JC298" s="75"/>
      <c r="JE298" s="22"/>
      <c r="JF298" s="131"/>
      <c r="JH298" s="27"/>
      <c r="JI298" s="19"/>
      <c r="JK298" s="75"/>
      <c r="JM298" s="22"/>
      <c r="JN298" s="131"/>
      <c r="JP298" s="27"/>
      <c r="JQ298" s="19"/>
      <c r="JS298" s="75"/>
      <c r="JU298" s="22"/>
      <c r="JV298" s="131"/>
      <c r="JX298" s="27"/>
      <c r="JY298" s="19"/>
      <c r="KA298" s="75"/>
      <c r="KC298" s="22"/>
      <c r="KD298" s="131"/>
      <c r="KF298" s="27"/>
      <c r="KG298" s="19"/>
      <c r="KI298" s="75"/>
      <c r="KK298" s="22"/>
      <c r="KL298" s="131"/>
      <c r="KN298" s="27"/>
      <c r="KO298" s="19"/>
      <c r="KQ298" s="75"/>
      <c r="KS298" s="22"/>
      <c r="KT298" s="131"/>
      <c r="KV298" s="27"/>
      <c r="KW298" s="19"/>
      <c r="KY298" s="75"/>
      <c r="LA298" s="22"/>
      <c r="LB298" s="131"/>
      <c r="LD298" s="27"/>
      <c r="LE298" s="19"/>
      <c r="LG298" s="75"/>
      <c r="LI298" s="22"/>
      <c r="LJ298" s="131"/>
      <c r="LL298" s="27"/>
      <c r="LM298" s="19"/>
      <c r="LO298" s="75"/>
      <c r="LQ298" s="22"/>
      <c r="LR298" s="131"/>
      <c r="LT298" s="27"/>
      <c r="LU298" s="19"/>
      <c r="LW298" s="75"/>
      <c r="LY298" s="22"/>
      <c r="LZ298" s="131"/>
      <c r="MB298" s="27"/>
      <c r="MC298" s="19"/>
      <c r="ME298" s="75"/>
      <c r="MG298" s="22"/>
      <c r="MH298" s="131"/>
      <c r="MJ298" s="27"/>
      <c r="MK298" s="19"/>
      <c r="MM298" s="75"/>
      <c r="MO298" s="22"/>
      <c r="MP298" s="131"/>
      <c r="MR298" s="27"/>
      <c r="MS298" s="19"/>
      <c r="MU298" s="75"/>
      <c r="MW298" s="22"/>
      <c r="MX298" s="131"/>
      <c r="MZ298" s="27"/>
      <c r="NA298" s="19"/>
      <c r="NC298" s="75"/>
      <c r="NE298" s="22"/>
      <c r="NF298" s="131"/>
      <c r="NH298" s="27"/>
      <c r="NI298" s="19"/>
      <c r="NK298" s="75"/>
      <c r="NM298" s="22"/>
      <c r="NN298" s="131"/>
      <c r="NP298" s="27"/>
      <c r="NQ298" s="19"/>
      <c r="NS298" s="75"/>
      <c r="NU298" s="22"/>
      <c r="NV298" s="131"/>
      <c r="NX298" s="27"/>
      <c r="NY298" s="19"/>
      <c r="OA298" s="75"/>
      <c r="OC298" s="22"/>
      <c r="OD298" s="131"/>
      <c r="OF298" s="27"/>
      <c r="OG298" s="19"/>
      <c r="OI298" s="75"/>
      <c r="OK298" s="22"/>
      <c r="OL298" s="131"/>
      <c r="ON298" s="27"/>
      <c r="OO298" s="19"/>
      <c r="OQ298" s="75"/>
      <c r="OS298" s="22"/>
      <c r="OT298" s="131"/>
      <c r="OV298" s="27"/>
      <c r="OW298" s="19"/>
      <c r="OY298" s="75"/>
      <c r="PA298" s="22"/>
      <c r="PB298" s="131"/>
      <c r="PD298" s="27"/>
      <c r="PE298" s="19"/>
      <c r="PG298" s="75"/>
      <c r="PI298" s="22"/>
      <c r="PJ298" s="131"/>
      <c r="PL298" s="27"/>
      <c r="PM298" s="19"/>
      <c r="PO298" s="75"/>
      <c r="PQ298" s="22"/>
      <c r="PR298" s="131"/>
      <c r="PT298" s="27"/>
      <c r="PU298" s="19"/>
      <c r="PW298" s="75"/>
      <c r="PY298" s="22"/>
      <c r="PZ298" s="131"/>
      <c r="QB298" s="27"/>
      <c r="QC298" s="19"/>
      <c r="QE298" s="75"/>
      <c r="QG298" s="22"/>
      <c r="QH298" s="131"/>
      <c r="QJ298" s="27"/>
      <c r="QK298" s="19"/>
      <c r="QM298" s="75"/>
      <c r="QO298" s="22"/>
      <c r="QP298" s="131"/>
      <c r="QR298" s="27"/>
      <c r="QS298" s="19"/>
      <c r="QU298" s="75"/>
      <c r="QW298" s="22"/>
      <c r="QX298" s="131"/>
      <c r="QZ298" s="27"/>
      <c r="RA298" s="19"/>
      <c r="RC298" s="75"/>
      <c r="RE298" s="22"/>
      <c r="RF298" s="131"/>
      <c r="RH298" s="27"/>
      <c r="RI298" s="19"/>
      <c r="RK298" s="75"/>
      <c r="RM298" s="22"/>
      <c r="RN298" s="131"/>
      <c r="RP298" s="27"/>
      <c r="RQ298" s="19"/>
      <c r="RS298" s="75"/>
      <c r="RU298" s="22"/>
      <c r="RV298" s="131"/>
      <c r="RX298" s="27"/>
      <c r="RY298" s="19"/>
      <c r="SA298" s="75"/>
      <c r="SC298" s="22"/>
      <c r="SD298" s="131"/>
      <c r="SF298" s="27"/>
      <c r="SG298" s="19"/>
      <c r="SI298" s="75"/>
      <c r="SK298" s="22"/>
      <c r="SL298" s="131"/>
      <c r="SN298" s="27"/>
      <c r="SO298" s="19"/>
      <c r="SQ298" s="75"/>
      <c r="SS298" s="22"/>
      <c r="ST298" s="131"/>
      <c r="SV298" s="27"/>
      <c r="SW298" s="19"/>
      <c r="SY298" s="75"/>
      <c r="TA298" s="22"/>
      <c r="TB298" s="131"/>
      <c r="TD298" s="27"/>
      <c r="TE298" s="19"/>
      <c r="TG298" s="75"/>
      <c r="TI298" s="22"/>
      <c r="TJ298" s="131"/>
      <c r="TL298" s="27"/>
      <c r="TM298" s="19"/>
      <c r="TO298" s="75"/>
      <c r="TQ298" s="22"/>
      <c r="TR298" s="131"/>
      <c r="TT298" s="27"/>
      <c r="TU298" s="19"/>
      <c r="TW298" s="75"/>
      <c r="TY298" s="22"/>
      <c r="TZ298" s="131"/>
      <c r="UB298" s="27"/>
      <c r="UC298" s="19"/>
      <c r="UE298" s="75"/>
      <c r="UG298" s="22"/>
      <c r="UH298" s="131"/>
      <c r="UJ298" s="27"/>
      <c r="UK298" s="19"/>
      <c r="UM298" s="75"/>
      <c r="UO298" s="22"/>
      <c r="UP298" s="131"/>
      <c r="UR298" s="27"/>
      <c r="US298" s="19"/>
      <c r="UU298" s="75"/>
      <c r="UW298" s="22"/>
      <c r="UX298" s="131"/>
      <c r="UZ298" s="27"/>
      <c r="VA298" s="19"/>
      <c r="VC298" s="75"/>
      <c r="VE298" s="22"/>
      <c r="VF298" s="131"/>
      <c r="VH298" s="27"/>
      <c r="VI298" s="19"/>
      <c r="VK298" s="75"/>
      <c r="VM298" s="22"/>
      <c r="VN298" s="131"/>
      <c r="VP298" s="27"/>
      <c r="VQ298" s="19"/>
      <c r="VS298" s="75"/>
      <c r="VU298" s="22"/>
      <c r="VV298" s="131"/>
      <c r="VX298" s="27"/>
      <c r="VY298" s="19"/>
      <c r="WA298" s="75"/>
      <c r="WC298" s="22"/>
      <c r="WD298" s="131"/>
      <c r="WF298" s="27"/>
      <c r="WG298" s="19"/>
      <c r="WI298" s="75"/>
      <c r="WK298" s="22"/>
      <c r="WL298" s="131"/>
      <c r="WN298" s="27"/>
      <c r="WO298" s="19"/>
      <c r="WQ298" s="75"/>
      <c r="WS298" s="22"/>
      <c r="WT298" s="131"/>
      <c r="WV298" s="27"/>
      <c r="WW298" s="19"/>
      <c r="WY298" s="75"/>
      <c r="XA298" s="22"/>
      <c r="XB298" s="131"/>
      <c r="XD298" s="27"/>
      <c r="XE298" s="19"/>
      <c r="XG298" s="75"/>
      <c r="XI298" s="22"/>
      <c r="XJ298" s="131"/>
      <c r="XL298" s="27"/>
      <c r="XM298" s="19"/>
      <c r="XO298" s="75"/>
      <c r="XQ298" s="22"/>
      <c r="XR298" s="131"/>
      <c r="XT298" s="27"/>
      <c r="XU298" s="19"/>
      <c r="XW298" s="75"/>
      <c r="XY298" s="22"/>
      <c r="XZ298" s="131"/>
      <c r="YB298" s="27"/>
      <c r="YC298" s="19"/>
      <c r="YE298" s="75"/>
      <c r="YG298" s="22"/>
      <c r="YH298" s="131"/>
      <c r="YJ298" s="27"/>
      <c r="YK298" s="19"/>
      <c r="YM298" s="75"/>
      <c r="YO298" s="22"/>
      <c r="YP298" s="131"/>
      <c r="YR298" s="27"/>
      <c r="YS298" s="19"/>
      <c r="YU298" s="75"/>
      <c r="YW298" s="22"/>
      <c r="YX298" s="131"/>
      <c r="YZ298" s="27"/>
      <c r="ZA298" s="19"/>
      <c r="ZC298" s="75"/>
      <c r="ZE298" s="22"/>
      <c r="ZF298" s="131"/>
      <c r="ZH298" s="27"/>
      <c r="ZI298" s="19"/>
      <c r="ZK298" s="75"/>
      <c r="ZM298" s="22"/>
      <c r="ZN298" s="131"/>
      <c r="ZP298" s="27"/>
      <c r="ZQ298" s="19"/>
      <c r="ZS298" s="75"/>
      <c r="ZU298" s="22"/>
      <c r="ZV298" s="131"/>
      <c r="ZX298" s="27"/>
      <c r="ZY298" s="19"/>
      <c r="AAA298" s="75"/>
      <c r="AAC298" s="22"/>
      <c r="AAD298" s="131"/>
      <c r="AAF298" s="27"/>
      <c r="AAG298" s="19"/>
      <c r="AAI298" s="75"/>
      <c r="AAK298" s="22"/>
      <c r="AAL298" s="131"/>
      <c r="AAN298" s="27"/>
      <c r="AAO298" s="19"/>
      <c r="AAQ298" s="75"/>
      <c r="AAS298" s="22"/>
      <c r="AAT298" s="131"/>
      <c r="AAV298" s="27"/>
      <c r="AAW298" s="19"/>
      <c r="AAY298" s="75"/>
      <c r="ABA298" s="22"/>
      <c r="ABB298" s="131"/>
      <c r="ABD298" s="27"/>
      <c r="ABE298" s="19"/>
      <c r="ABG298" s="75"/>
      <c r="ABI298" s="22"/>
      <c r="ABJ298" s="131"/>
      <c r="ABL298" s="27"/>
      <c r="ABM298" s="19"/>
      <c r="ABO298" s="75"/>
      <c r="ABQ298" s="22"/>
      <c r="ABR298" s="131"/>
      <c r="ABT298" s="27"/>
      <c r="ABU298" s="19"/>
      <c r="ABW298" s="75"/>
      <c r="ABY298" s="22"/>
      <c r="ABZ298" s="131"/>
      <c r="ACB298" s="27"/>
      <c r="ACC298" s="19"/>
      <c r="ACE298" s="75"/>
      <c r="ACG298" s="22"/>
      <c r="ACH298" s="131"/>
      <c r="ACJ298" s="27"/>
      <c r="ACK298" s="19"/>
      <c r="ACM298" s="75"/>
      <c r="ACO298" s="22"/>
      <c r="ACP298" s="131"/>
      <c r="ACR298" s="27"/>
      <c r="ACS298" s="19"/>
      <c r="ACU298" s="75"/>
      <c r="ACW298" s="22"/>
      <c r="ACX298" s="131"/>
      <c r="ACZ298" s="27"/>
      <c r="ADA298" s="19"/>
      <c r="ADC298" s="75"/>
      <c r="ADE298" s="22"/>
      <c r="ADF298" s="131"/>
      <c r="ADH298" s="27"/>
      <c r="ADI298" s="19"/>
      <c r="ADK298" s="75"/>
      <c r="ADM298" s="22"/>
      <c r="ADN298" s="131"/>
      <c r="ADP298" s="27"/>
      <c r="ADQ298" s="19"/>
      <c r="ADS298" s="75"/>
      <c r="ADU298" s="22"/>
      <c r="ADV298" s="131"/>
      <c r="ADX298" s="27"/>
      <c r="ADY298" s="19"/>
      <c r="AEA298" s="75"/>
      <c r="AEC298" s="22"/>
      <c r="AED298" s="131"/>
      <c r="AEF298" s="27"/>
      <c r="AEG298" s="19"/>
      <c r="AEI298" s="75"/>
      <c r="AEK298" s="22"/>
      <c r="AEL298" s="131"/>
      <c r="AEN298" s="27"/>
      <c r="AEO298" s="19"/>
      <c r="AEQ298" s="75"/>
      <c r="AES298" s="22"/>
      <c r="AET298" s="131"/>
      <c r="AEV298" s="27"/>
      <c r="AEW298" s="19"/>
      <c r="AEY298" s="75"/>
      <c r="AFA298" s="22"/>
      <c r="AFB298" s="131"/>
      <c r="AFD298" s="27"/>
      <c r="AFE298" s="19"/>
      <c r="AFG298" s="75"/>
      <c r="AFI298" s="22"/>
      <c r="AFJ298" s="131"/>
      <c r="AFL298" s="27"/>
      <c r="AFM298" s="19"/>
      <c r="AFO298" s="75"/>
      <c r="AFQ298" s="22"/>
      <c r="AFR298" s="131"/>
      <c r="AFT298" s="27"/>
      <c r="AFU298" s="19"/>
      <c r="AFW298" s="75"/>
      <c r="AFY298" s="22"/>
      <c r="AFZ298" s="131"/>
      <c r="AGB298" s="27"/>
      <c r="AGC298" s="19"/>
      <c r="AGE298" s="75"/>
      <c r="AGG298" s="22"/>
      <c r="AGH298" s="131"/>
      <c r="AGJ298" s="27"/>
      <c r="AGK298" s="19"/>
      <c r="AGM298" s="75"/>
      <c r="AGO298" s="22"/>
      <c r="AGP298" s="131"/>
      <c r="AGR298" s="27"/>
      <c r="AGS298" s="19"/>
      <c r="AGU298" s="75"/>
      <c r="AGW298" s="22"/>
      <c r="AGX298" s="131"/>
      <c r="AGZ298" s="27"/>
      <c r="AHA298" s="19"/>
      <c r="AHC298" s="75"/>
      <c r="AHE298" s="22"/>
      <c r="AHF298" s="131"/>
      <c r="AHH298" s="27"/>
      <c r="AHI298" s="19"/>
      <c r="AHK298" s="75"/>
      <c r="AHM298" s="22"/>
      <c r="AHN298" s="131"/>
      <c r="AHP298" s="27"/>
      <c r="AHQ298" s="19"/>
      <c r="AHS298" s="75"/>
      <c r="AHU298" s="22"/>
      <c r="AHV298" s="131"/>
      <c r="AHX298" s="27"/>
      <c r="AHY298" s="19"/>
      <c r="AIA298" s="75"/>
      <c r="AIC298" s="22"/>
      <c r="AID298" s="131"/>
      <c r="AIF298" s="27"/>
      <c r="AIG298" s="19"/>
      <c r="AII298" s="75"/>
      <c r="AIK298" s="22"/>
      <c r="AIL298" s="131"/>
      <c r="AIN298" s="27"/>
      <c r="AIO298" s="19"/>
      <c r="AIQ298" s="75"/>
      <c r="AIS298" s="22"/>
      <c r="AIT298" s="131"/>
      <c r="AIV298" s="27"/>
      <c r="AIW298" s="19"/>
      <c r="AIY298" s="75"/>
      <c r="AJA298" s="22"/>
      <c r="AJB298" s="131"/>
      <c r="AJD298" s="27"/>
      <c r="AJE298" s="19"/>
      <c r="AJG298" s="75"/>
      <c r="AJI298" s="22"/>
      <c r="AJJ298" s="131"/>
      <c r="AJL298" s="27"/>
      <c r="AJM298" s="19"/>
      <c r="AJO298" s="75"/>
      <c r="AJQ298" s="22"/>
      <c r="AJR298" s="131"/>
      <c r="AJT298" s="27"/>
      <c r="AJU298" s="19"/>
      <c r="AJW298" s="75"/>
      <c r="AJY298" s="22"/>
      <c r="AJZ298" s="131"/>
      <c r="AKB298" s="27"/>
      <c r="AKC298" s="19"/>
      <c r="AKE298" s="75"/>
      <c r="AKG298" s="22"/>
      <c r="AKH298" s="131"/>
      <c r="AKJ298" s="27"/>
      <c r="AKK298" s="19"/>
      <c r="AKM298" s="75"/>
      <c r="AKO298" s="22"/>
      <c r="AKP298" s="131"/>
      <c r="AKR298" s="27"/>
      <c r="AKS298" s="19"/>
      <c r="AKU298" s="75"/>
      <c r="AKW298" s="22"/>
      <c r="AKX298" s="131"/>
      <c r="AKZ298" s="27"/>
      <c r="ALA298" s="19"/>
      <c r="ALC298" s="75"/>
      <c r="ALE298" s="22"/>
      <c r="ALF298" s="131"/>
      <c r="ALH298" s="27"/>
      <c r="ALI298" s="19"/>
      <c r="ALK298" s="75"/>
      <c r="ALM298" s="22"/>
      <c r="ALN298" s="131"/>
      <c r="ALP298" s="27"/>
      <c r="ALQ298" s="19"/>
      <c r="ALS298" s="75"/>
      <c r="ALU298" s="22"/>
      <c r="ALV298" s="131"/>
      <c r="ALX298" s="27"/>
      <c r="ALY298" s="19"/>
      <c r="AMA298" s="75"/>
      <c r="AMC298" s="22"/>
      <c r="AMD298" s="131"/>
      <c r="AMF298" s="27"/>
      <c r="AMG298" s="19"/>
      <c r="AMI298" s="75"/>
      <c r="AMK298" s="22"/>
      <c r="AML298" s="131"/>
      <c r="AMN298" s="27"/>
      <c r="AMO298" s="19"/>
      <c r="AMQ298" s="75"/>
      <c r="AMS298" s="22"/>
      <c r="AMT298" s="131"/>
      <c r="AMV298" s="27"/>
      <c r="AMW298" s="19"/>
      <c r="AMY298" s="75"/>
      <c r="ANA298" s="22"/>
      <c r="ANB298" s="131"/>
      <c r="AND298" s="27"/>
      <c r="ANE298" s="19"/>
      <c r="ANG298" s="75"/>
      <c r="ANI298" s="22"/>
      <c r="ANJ298" s="131"/>
      <c r="ANL298" s="27"/>
      <c r="ANM298" s="19"/>
      <c r="ANO298" s="75"/>
      <c r="ANQ298" s="22"/>
      <c r="ANR298" s="131"/>
      <c r="ANT298" s="27"/>
      <c r="ANU298" s="19"/>
      <c r="ANW298" s="75"/>
      <c r="ANY298" s="22"/>
      <c r="ANZ298" s="131"/>
      <c r="AOB298" s="27"/>
      <c r="AOC298" s="19"/>
      <c r="AOE298" s="75"/>
      <c r="AOG298" s="22"/>
      <c r="AOH298" s="131"/>
      <c r="AOJ298" s="27"/>
      <c r="AOK298" s="19"/>
      <c r="AOM298" s="75"/>
      <c r="AOO298" s="22"/>
      <c r="AOP298" s="131"/>
      <c r="AOR298" s="27"/>
      <c r="AOS298" s="19"/>
      <c r="AOU298" s="75"/>
      <c r="AOW298" s="22"/>
      <c r="AOX298" s="131"/>
      <c r="AOZ298" s="27"/>
      <c r="APA298" s="19"/>
      <c r="APC298" s="75"/>
      <c r="APE298" s="22"/>
      <c r="APF298" s="131"/>
      <c r="APH298" s="27"/>
      <c r="API298" s="19"/>
      <c r="APK298" s="75"/>
      <c r="APM298" s="22"/>
      <c r="APN298" s="131"/>
      <c r="APP298" s="27"/>
      <c r="APQ298" s="19"/>
      <c r="APS298" s="75"/>
      <c r="APU298" s="22"/>
      <c r="APV298" s="131"/>
      <c r="APX298" s="27"/>
      <c r="APY298" s="19"/>
      <c r="AQA298" s="75"/>
      <c r="AQC298" s="22"/>
      <c r="AQD298" s="131"/>
      <c r="AQF298" s="27"/>
      <c r="AQG298" s="19"/>
      <c r="AQI298" s="75"/>
      <c r="AQK298" s="22"/>
      <c r="AQL298" s="131"/>
      <c r="AQN298" s="27"/>
      <c r="AQO298" s="19"/>
      <c r="AQQ298" s="75"/>
      <c r="AQS298" s="22"/>
      <c r="AQT298" s="131"/>
      <c r="AQV298" s="27"/>
      <c r="AQW298" s="19"/>
      <c r="AQY298" s="75"/>
      <c r="ARA298" s="22"/>
      <c r="ARB298" s="131"/>
      <c r="ARD298" s="27"/>
      <c r="ARE298" s="19"/>
      <c r="ARG298" s="75"/>
      <c r="ARI298" s="22"/>
      <c r="ARJ298" s="131"/>
      <c r="ARL298" s="27"/>
      <c r="ARM298" s="19"/>
      <c r="ARO298" s="75"/>
      <c r="ARQ298" s="22"/>
      <c r="ARR298" s="131"/>
      <c r="ART298" s="27"/>
      <c r="ARU298" s="19"/>
      <c r="ARW298" s="75"/>
      <c r="ARY298" s="22"/>
      <c r="ARZ298" s="131"/>
      <c r="ASB298" s="27"/>
      <c r="ASC298" s="19"/>
      <c r="ASE298" s="75"/>
      <c r="ASG298" s="22"/>
      <c r="ASH298" s="131"/>
      <c r="ASJ298" s="27"/>
      <c r="ASK298" s="19"/>
      <c r="ASM298" s="75"/>
      <c r="ASO298" s="22"/>
      <c r="ASP298" s="131"/>
      <c r="ASR298" s="27"/>
      <c r="ASS298" s="19"/>
      <c r="ASU298" s="75"/>
      <c r="ASW298" s="22"/>
      <c r="ASX298" s="131"/>
      <c r="ASZ298" s="27"/>
      <c r="ATA298" s="19"/>
      <c r="ATC298" s="75"/>
      <c r="ATE298" s="22"/>
      <c r="ATF298" s="131"/>
      <c r="ATH298" s="27"/>
      <c r="ATI298" s="19"/>
      <c r="ATK298" s="75"/>
      <c r="ATM298" s="22"/>
      <c r="ATN298" s="131"/>
      <c r="ATP298" s="27"/>
      <c r="ATQ298" s="19"/>
      <c r="ATS298" s="75"/>
      <c r="ATU298" s="22"/>
      <c r="ATV298" s="131"/>
      <c r="ATX298" s="27"/>
      <c r="ATY298" s="19"/>
      <c r="AUA298" s="75"/>
      <c r="AUC298" s="22"/>
      <c r="AUD298" s="131"/>
      <c r="AUF298" s="27"/>
      <c r="AUG298" s="19"/>
      <c r="AUI298" s="75"/>
      <c r="AUK298" s="22"/>
      <c r="AUL298" s="131"/>
      <c r="AUN298" s="27"/>
      <c r="AUO298" s="19"/>
      <c r="AUQ298" s="75"/>
      <c r="AUS298" s="22"/>
      <c r="AUT298" s="131"/>
      <c r="AUV298" s="27"/>
      <c r="AUW298" s="19"/>
      <c r="AUY298" s="75"/>
      <c r="AVA298" s="22"/>
      <c r="AVB298" s="131"/>
      <c r="AVD298" s="27"/>
      <c r="AVE298" s="19"/>
      <c r="AVG298" s="75"/>
      <c r="AVI298" s="22"/>
      <c r="AVJ298" s="131"/>
      <c r="AVL298" s="27"/>
      <c r="AVM298" s="19"/>
      <c r="AVO298" s="75"/>
      <c r="AVQ298" s="22"/>
      <c r="AVR298" s="131"/>
      <c r="AVT298" s="27"/>
      <c r="AVU298" s="19"/>
      <c r="AVW298" s="75"/>
      <c r="AVY298" s="22"/>
      <c r="AVZ298" s="131"/>
      <c r="AWB298" s="27"/>
      <c r="AWC298" s="19"/>
      <c r="AWE298" s="75"/>
      <c r="AWG298" s="22"/>
      <c r="AWH298" s="131"/>
      <c r="AWJ298" s="27"/>
      <c r="AWK298" s="19"/>
      <c r="AWM298" s="75"/>
      <c r="AWO298" s="22"/>
      <c r="AWP298" s="131"/>
      <c r="AWR298" s="27"/>
      <c r="AWS298" s="19"/>
      <c r="AWU298" s="75"/>
      <c r="AWW298" s="22"/>
      <c r="AWX298" s="131"/>
      <c r="AWZ298" s="27"/>
      <c r="AXA298" s="19"/>
      <c r="AXC298" s="75"/>
      <c r="AXE298" s="22"/>
      <c r="AXF298" s="131"/>
      <c r="AXH298" s="27"/>
      <c r="AXI298" s="19"/>
      <c r="AXK298" s="75"/>
      <c r="AXM298" s="22"/>
      <c r="AXN298" s="131"/>
      <c r="AXP298" s="27"/>
      <c r="AXQ298" s="19"/>
      <c r="AXS298" s="75"/>
      <c r="AXU298" s="22"/>
      <c r="AXV298" s="131"/>
      <c r="AXX298" s="27"/>
      <c r="AXY298" s="19"/>
      <c r="AYA298" s="75"/>
      <c r="AYC298" s="22"/>
      <c r="AYD298" s="131"/>
      <c r="AYF298" s="27"/>
      <c r="AYG298" s="19"/>
      <c r="AYI298" s="75"/>
      <c r="AYK298" s="22"/>
      <c r="AYL298" s="131"/>
      <c r="AYN298" s="27"/>
      <c r="AYO298" s="19"/>
      <c r="AYQ298" s="75"/>
      <c r="AYS298" s="22"/>
      <c r="AYT298" s="131"/>
      <c r="AYV298" s="27"/>
      <c r="AYW298" s="19"/>
      <c r="AYY298" s="75"/>
      <c r="AZA298" s="22"/>
      <c r="AZB298" s="131"/>
      <c r="AZD298" s="27"/>
      <c r="AZE298" s="19"/>
      <c r="AZG298" s="75"/>
      <c r="AZI298" s="22"/>
      <c r="AZJ298" s="131"/>
      <c r="AZL298" s="27"/>
      <c r="AZM298" s="19"/>
      <c r="AZO298" s="75"/>
      <c r="AZQ298" s="22"/>
      <c r="AZR298" s="131"/>
      <c r="AZT298" s="27"/>
      <c r="AZU298" s="19"/>
      <c r="AZW298" s="75"/>
      <c r="AZY298" s="22"/>
      <c r="AZZ298" s="131"/>
      <c r="BAB298" s="27"/>
      <c r="BAC298" s="19"/>
      <c r="BAE298" s="75"/>
      <c r="BAG298" s="22"/>
      <c r="BAH298" s="131"/>
      <c r="BAJ298" s="27"/>
      <c r="BAK298" s="19"/>
      <c r="BAM298" s="75"/>
      <c r="BAO298" s="22"/>
      <c r="BAP298" s="131"/>
      <c r="BAR298" s="27"/>
      <c r="BAS298" s="19"/>
      <c r="BAU298" s="75"/>
      <c r="BAW298" s="22"/>
      <c r="BAX298" s="131"/>
      <c r="BAZ298" s="27"/>
      <c r="BBA298" s="19"/>
      <c r="BBC298" s="75"/>
      <c r="BBE298" s="22"/>
      <c r="BBF298" s="131"/>
      <c r="BBH298" s="27"/>
      <c r="BBI298" s="19"/>
      <c r="BBK298" s="75"/>
      <c r="BBM298" s="22"/>
      <c r="BBN298" s="131"/>
      <c r="BBP298" s="27"/>
      <c r="BBQ298" s="19"/>
      <c r="BBS298" s="75"/>
      <c r="BBU298" s="22"/>
      <c r="BBV298" s="131"/>
      <c r="BBX298" s="27"/>
      <c r="BBY298" s="19"/>
      <c r="BCA298" s="75"/>
      <c r="BCC298" s="22"/>
      <c r="BCD298" s="131"/>
      <c r="BCF298" s="27"/>
      <c r="BCG298" s="19"/>
      <c r="BCI298" s="75"/>
      <c r="BCK298" s="22"/>
      <c r="BCL298" s="131"/>
      <c r="BCN298" s="27"/>
      <c r="BCO298" s="19"/>
      <c r="BCQ298" s="75"/>
      <c r="BCS298" s="22"/>
      <c r="BCT298" s="131"/>
      <c r="BCV298" s="27"/>
      <c r="BCW298" s="19"/>
      <c r="BCY298" s="75"/>
      <c r="BDA298" s="22"/>
      <c r="BDB298" s="131"/>
      <c r="BDD298" s="27"/>
      <c r="BDE298" s="19"/>
      <c r="BDG298" s="75"/>
      <c r="BDI298" s="22"/>
      <c r="BDJ298" s="131"/>
      <c r="BDL298" s="27"/>
      <c r="BDM298" s="19"/>
      <c r="BDO298" s="75"/>
      <c r="BDQ298" s="22"/>
      <c r="BDR298" s="131"/>
      <c r="BDT298" s="27"/>
      <c r="BDU298" s="19"/>
      <c r="BDW298" s="75"/>
      <c r="BDY298" s="22"/>
      <c r="BDZ298" s="131"/>
      <c r="BEB298" s="27"/>
      <c r="BEC298" s="19"/>
      <c r="BEE298" s="75"/>
      <c r="BEG298" s="22"/>
      <c r="BEH298" s="131"/>
      <c r="BEJ298" s="27"/>
      <c r="BEK298" s="19"/>
      <c r="BEM298" s="75"/>
      <c r="BEO298" s="22"/>
      <c r="BEP298" s="131"/>
      <c r="BER298" s="27"/>
      <c r="BES298" s="19"/>
      <c r="BEU298" s="75"/>
      <c r="BEW298" s="22"/>
      <c r="BEX298" s="131"/>
      <c r="BEZ298" s="27"/>
      <c r="BFA298" s="19"/>
      <c r="BFC298" s="75"/>
      <c r="BFE298" s="22"/>
      <c r="BFF298" s="131"/>
      <c r="BFH298" s="27"/>
      <c r="BFI298" s="19"/>
      <c r="BFK298" s="75"/>
      <c r="BFM298" s="22"/>
      <c r="BFN298" s="131"/>
      <c r="BFP298" s="27"/>
      <c r="BFQ298" s="19"/>
      <c r="BFS298" s="75"/>
      <c r="BFU298" s="22"/>
      <c r="BFV298" s="131"/>
      <c r="BFX298" s="27"/>
      <c r="BFY298" s="19"/>
      <c r="BGA298" s="75"/>
      <c r="BGC298" s="22"/>
      <c r="BGD298" s="131"/>
      <c r="BGF298" s="27"/>
      <c r="BGG298" s="19"/>
      <c r="BGI298" s="75"/>
      <c r="BGK298" s="22"/>
      <c r="BGL298" s="131"/>
      <c r="BGN298" s="27"/>
      <c r="BGO298" s="19"/>
      <c r="BGQ298" s="75"/>
      <c r="BGS298" s="22"/>
      <c r="BGT298" s="131"/>
      <c r="BGV298" s="27"/>
      <c r="BGW298" s="19"/>
      <c r="BGY298" s="75"/>
      <c r="BHA298" s="22"/>
      <c r="BHB298" s="131"/>
      <c r="BHD298" s="27"/>
      <c r="BHE298" s="19"/>
      <c r="BHG298" s="75"/>
      <c r="BHI298" s="22"/>
      <c r="BHJ298" s="131"/>
      <c r="BHL298" s="27"/>
      <c r="BHM298" s="19"/>
      <c r="BHO298" s="75"/>
      <c r="BHQ298" s="22"/>
      <c r="BHR298" s="131"/>
      <c r="BHT298" s="27"/>
      <c r="BHU298" s="19"/>
      <c r="BHW298" s="75"/>
      <c r="BHY298" s="22"/>
      <c r="BHZ298" s="131"/>
      <c r="BIB298" s="27"/>
      <c r="BIC298" s="19"/>
      <c r="BIE298" s="75"/>
      <c r="BIG298" s="22"/>
      <c r="BIH298" s="131"/>
      <c r="BIJ298" s="27"/>
      <c r="BIK298" s="19"/>
      <c r="BIM298" s="75"/>
      <c r="BIO298" s="22"/>
      <c r="BIP298" s="131"/>
      <c r="BIR298" s="27"/>
      <c r="BIS298" s="19"/>
      <c r="BIU298" s="75"/>
      <c r="BIW298" s="22"/>
      <c r="BIX298" s="131"/>
      <c r="BIZ298" s="27"/>
      <c r="BJA298" s="19"/>
      <c r="BJC298" s="75"/>
      <c r="BJE298" s="22"/>
      <c r="BJF298" s="131"/>
      <c r="BJH298" s="27"/>
      <c r="BJI298" s="19"/>
      <c r="BJK298" s="75"/>
      <c r="BJM298" s="22"/>
      <c r="BJN298" s="131"/>
      <c r="BJP298" s="27"/>
      <c r="BJQ298" s="19"/>
      <c r="BJS298" s="75"/>
      <c r="BJU298" s="22"/>
      <c r="BJV298" s="131"/>
      <c r="BJX298" s="27"/>
      <c r="BJY298" s="19"/>
      <c r="BKA298" s="75"/>
      <c r="BKC298" s="22"/>
      <c r="BKD298" s="131"/>
      <c r="BKF298" s="27"/>
      <c r="BKG298" s="19"/>
      <c r="BKI298" s="75"/>
      <c r="BKK298" s="22"/>
      <c r="BKL298" s="131"/>
      <c r="BKN298" s="27"/>
      <c r="BKO298" s="19"/>
      <c r="BKQ298" s="75"/>
      <c r="BKS298" s="22"/>
      <c r="BKT298" s="131"/>
      <c r="BKV298" s="27"/>
      <c r="BKW298" s="19"/>
      <c r="BKY298" s="75"/>
      <c r="BLA298" s="22"/>
      <c r="BLB298" s="131"/>
      <c r="BLD298" s="27"/>
      <c r="BLE298" s="19"/>
      <c r="BLG298" s="75"/>
      <c r="BLI298" s="22"/>
      <c r="BLJ298" s="131"/>
      <c r="BLL298" s="27"/>
      <c r="BLM298" s="19"/>
      <c r="BLO298" s="75"/>
      <c r="BLQ298" s="22"/>
      <c r="BLR298" s="131"/>
      <c r="BLT298" s="27"/>
      <c r="BLU298" s="19"/>
      <c r="BLW298" s="75"/>
      <c r="BLY298" s="22"/>
      <c r="BLZ298" s="131"/>
      <c r="BMB298" s="27"/>
      <c r="BMC298" s="19"/>
      <c r="BME298" s="75"/>
      <c r="BMG298" s="22"/>
      <c r="BMH298" s="131"/>
      <c r="BMJ298" s="27"/>
      <c r="BMK298" s="19"/>
      <c r="BMM298" s="75"/>
      <c r="BMO298" s="22"/>
      <c r="BMP298" s="131"/>
      <c r="BMR298" s="27"/>
      <c r="BMS298" s="19"/>
      <c r="BMU298" s="75"/>
      <c r="BMW298" s="22"/>
      <c r="BMX298" s="131"/>
      <c r="BMZ298" s="27"/>
      <c r="BNA298" s="19"/>
      <c r="BNC298" s="75"/>
      <c r="BNE298" s="22"/>
      <c r="BNF298" s="131"/>
      <c r="BNH298" s="27"/>
      <c r="BNI298" s="19"/>
      <c r="BNK298" s="75"/>
      <c r="BNM298" s="22"/>
      <c r="BNN298" s="131"/>
      <c r="BNP298" s="27"/>
      <c r="BNQ298" s="19"/>
      <c r="BNS298" s="75"/>
      <c r="BNU298" s="22"/>
      <c r="BNV298" s="131"/>
      <c r="BNX298" s="27"/>
      <c r="BNY298" s="19"/>
      <c r="BOA298" s="75"/>
      <c r="BOC298" s="22"/>
      <c r="BOD298" s="131"/>
      <c r="BOF298" s="27"/>
      <c r="BOG298" s="19"/>
      <c r="BOI298" s="75"/>
      <c r="BOK298" s="22"/>
      <c r="BOL298" s="131"/>
      <c r="BON298" s="27"/>
      <c r="BOO298" s="19"/>
      <c r="BOQ298" s="75"/>
      <c r="BOS298" s="22"/>
      <c r="BOT298" s="131"/>
      <c r="BOV298" s="27"/>
      <c r="BOW298" s="19"/>
      <c r="BOY298" s="75"/>
      <c r="BPA298" s="22"/>
      <c r="BPB298" s="131"/>
      <c r="BPD298" s="27"/>
      <c r="BPE298" s="19"/>
      <c r="BPG298" s="75"/>
      <c r="BPI298" s="22"/>
      <c r="BPJ298" s="131"/>
      <c r="BPL298" s="27"/>
      <c r="BPM298" s="19"/>
      <c r="BPO298" s="75"/>
      <c r="BPQ298" s="22"/>
      <c r="BPR298" s="131"/>
      <c r="BPT298" s="27"/>
      <c r="BPU298" s="19"/>
      <c r="BPW298" s="75"/>
      <c r="BPY298" s="22"/>
      <c r="BPZ298" s="131"/>
      <c r="BQB298" s="27"/>
      <c r="BQC298" s="19"/>
      <c r="BQE298" s="75"/>
      <c r="BQG298" s="22"/>
      <c r="BQH298" s="131"/>
      <c r="BQJ298" s="27"/>
      <c r="BQK298" s="19"/>
      <c r="BQM298" s="75"/>
      <c r="BQO298" s="22"/>
      <c r="BQP298" s="131"/>
      <c r="BQR298" s="27"/>
      <c r="BQS298" s="19"/>
      <c r="BQU298" s="75"/>
      <c r="BQW298" s="22"/>
      <c r="BQX298" s="131"/>
      <c r="BQZ298" s="27"/>
      <c r="BRA298" s="19"/>
      <c r="BRC298" s="75"/>
      <c r="BRE298" s="22"/>
      <c r="BRF298" s="131"/>
      <c r="BRH298" s="27"/>
      <c r="BRI298" s="19"/>
      <c r="BRK298" s="75"/>
      <c r="BRM298" s="22"/>
      <c r="BRN298" s="131"/>
      <c r="BRP298" s="27"/>
      <c r="BRQ298" s="19"/>
      <c r="BRS298" s="75"/>
      <c r="BRU298" s="22"/>
      <c r="BRV298" s="131"/>
      <c r="BRX298" s="27"/>
      <c r="BRY298" s="19"/>
      <c r="BSA298" s="75"/>
      <c r="BSC298" s="22"/>
      <c r="BSD298" s="131"/>
      <c r="BSF298" s="27"/>
      <c r="BSG298" s="19"/>
      <c r="BSI298" s="75"/>
      <c r="BSK298" s="22"/>
      <c r="BSL298" s="131"/>
      <c r="BSN298" s="27"/>
      <c r="BSO298" s="19"/>
      <c r="BSQ298" s="75"/>
      <c r="BSS298" s="22"/>
      <c r="BST298" s="131"/>
      <c r="BSV298" s="27"/>
      <c r="BSW298" s="19"/>
      <c r="BSY298" s="75"/>
      <c r="BTA298" s="22"/>
      <c r="BTB298" s="131"/>
      <c r="BTD298" s="27"/>
      <c r="BTE298" s="19"/>
      <c r="BTG298" s="75"/>
      <c r="BTI298" s="22"/>
      <c r="BTJ298" s="131"/>
      <c r="BTL298" s="27"/>
      <c r="BTM298" s="19"/>
      <c r="BTO298" s="75"/>
      <c r="BTQ298" s="22"/>
      <c r="BTR298" s="131"/>
      <c r="BTT298" s="27"/>
      <c r="BTU298" s="19"/>
      <c r="BTW298" s="75"/>
      <c r="BTY298" s="22"/>
      <c r="BTZ298" s="131"/>
      <c r="BUB298" s="27"/>
      <c r="BUC298" s="19"/>
      <c r="BUE298" s="75"/>
      <c r="BUG298" s="22"/>
      <c r="BUH298" s="131"/>
      <c r="BUJ298" s="27"/>
      <c r="BUK298" s="19"/>
      <c r="BUM298" s="75"/>
      <c r="BUO298" s="22"/>
      <c r="BUP298" s="131"/>
      <c r="BUR298" s="27"/>
      <c r="BUS298" s="19"/>
      <c r="BUU298" s="75"/>
      <c r="BUW298" s="22"/>
      <c r="BUX298" s="131"/>
      <c r="BUZ298" s="27"/>
      <c r="BVA298" s="19"/>
      <c r="BVC298" s="75"/>
      <c r="BVE298" s="22"/>
      <c r="BVF298" s="131"/>
      <c r="BVH298" s="27"/>
      <c r="BVI298" s="19"/>
      <c r="BVK298" s="75"/>
      <c r="BVM298" s="22"/>
      <c r="BVN298" s="131"/>
      <c r="BVP298" s="27"/>
      <c r="BVQ298" s="19"/>
      <c r="BVS298" s="75"/>
      <c r="BVU298" s="22"/>
      <c r="BVV298" s="131"/>
      <c r="BVX298" s="27"/>
      <c r="BVY298" s="19"/>
      <c r="BWA298" s="75"/>
      <c r="BWC298" s="22"/>
      <c r="BWD298" s="131"/>
      <c r="BWF298" s="27"/>
      <c r="BWG298" s="19"/>
      <c r="BWI298" s="75"/>
      <c r="BWK298" s="22"/>
      <c r="BWL298" s="131"/>
      <c r="BWN298" s="27"/>
      <c r="BWO298" s="19"/>
      <c r="BWQ298" s="75"/>
      <c r="BWS298" s="22"/>
      <c r="BWT298" s="131"/>
      <c r="BWV298" s="27"/>
      <c r="BWW298" s="19"/>
      <c r="BWY298" s="75"/>
      <c r="BXA298" s="22"/>
      <c r="BXB298" s="131"/>
      <c r="BXD298" s="27"/>
      <c r="BXE298" s="19"/>
      <c r="BXG298" s="75"/>
      <c r="BXI298" s="22"/>
      <c r="BXJ298" s="131"/>
      <c r="BXL298" s="27"/>
      <c r="BXM298" s="19"/>
      <c r="BXO298" s="75"/>
      <c r="BXQ298" s="22"/>
      <c r="BXR298" s="131"/>
      <c r="BXT298" s="27"/>
      <c r="BXU298" s="19"/>
      <c r="BXW298" s="75"/>
      <c r="BXY298" s="22"/>
      <c r="BXZ298" s="131"/>
      <c r="BYB298" s="27"/>
      <c r="BYC298" s="19"/>
      <c r="BYE298" s="75"/>
      <c r="BYG298" s="22"/>
      <c r="BYH298" s="131"/>
      <c r="BYJ298" s="27"/>
      <c r="BYK298" s="19"/>
      <c r="BYM298" s="75"/>
      <c r="BYO298" s="22"/>
      <c r="BYP298" s="131"/>
      <c r="BYR298" s="27"/>
      <c r="BYS298" s="19"/>
      <c r="BYU298" s="75"/>
      <c r="BYW298" s="22"/>
      <c r="BYX298" s="131"/>
      <c r="BYZ298" s="27"/>
      <c r="BZA298" s="19"/>
      <c r="BZC298" s="75"/>
      <c r="BZE298" s="22"/>
      <c r="BZF298" s="131"/>
      <c r="BZH298" s="27"/>
      <c r="BZI298" s="19"/>
      <c r="BZK298" s="75"/>
      <c r="BZM298" s="22"/>
      <c r="BZN298" s="131"/>
      <c r="BZP298" s="27"/>
      <c r="BZQ298" s="19"/>
      <c r="BZS298" s="75"/>
      <c r="BZU298" s="22"/>
      <c r="BZV298" s="131"/>
      <c r="BZX298" s="27"/>
      <c r="BZY298" s="19"/>
      <c r="CAA298" s="75"/>
      <c r="CAC298" s="22"/>
      <c r="CAD298" s="131"/>
      <c r="CAF298" s="27"/>
      <c r="CAG298" s="19"/>
      <c r="CAI298" s="75"/>
      <c r="CAK298" s="22"/>
      <c r="CAL298" s="131"/>
      <c r="CAN298" s="27"/>
      <c r="CAO298" s="19"/>
      <c r="CAQ298" s="75"/>
      <c r="CAS298" s="22"/>
      <c r="CAT298" s="131"/>
      <c r="CAV298" s="27"/>
      <c r="CAW298" s="19"/>
      <c r="CAY298" s="75"/>
      <c r="CBA298" s="22"/>
      <c r="CBB298" s="131"/>
      <c r="CBD298" s="27"/>
      <c r="CBE298" s="19"/>
      <c r="CBG298" s="75"/>
      <c r="CBI298" s="22"/>
      <c r="CBJ298" s="131"/>
      <c r="CBL298" s="27"/>
      <c r="CBM298" s="19"/>
      <c r="CBO298" s="75"/>
      <c r="CBQ298" s="22"/>
      <c r="CBR298" s="131"/>
      <c r="CBT298" s="27"/>
      <c r="CBU298" s="19"/>
      <c r="CBW298" s="75"/>
      <c r="CBY298" s="22"/>
      <c r="CBZ298" s="131"/>
      <c r="CCB298" s="27"/>
      <c r="CCC298" s="19"/>
      <c r="CCE298" s="75"/>
      <c r="CCG298" s="22"/>
      <c r="CCH298" s="131"/>
      <c r="CCJ298" s="27"/>
      <c r="CCK298" s="19"/>
      <c r="CCM298" s="75"/>
      <c r="CCO298" s="22"/>
      <c r="CCP298" s="131"/>
      <c r="CCR298" s="27"/>
      <c r="CCS298" s="19"/>
      <c r="CCU298" s="75"/>
      <c r="CCW298" s="22"/>
      <c r="CCX298" s="131"/>
      <c r="CCZ298" s="27"/>
      <c r="CDA298" s="19"/>
      <c r="CDC298" s="75"/>
      <c r="CDE298" s="22"/>
      <c r="CDF298" s="131"/>
      <c r="CDH298" s="27"/>
      <c r="CDI298" s="19"/>
      <c r="CDK298" s="75"/>
      <c r="CDM298" s="22"/>
      <c r="CDN298" s="131"/>
      <c r="CDP298" s="27"/>
      <c r="CDQ298" s="19"/>
      <c r="CDS298" s="75"/>
      <c r="CDU298" s="22"/>
      <c r="CDV298" s="131"/>
      <c r="CDX298" s="27"/>
      <c r="CDY298" s="19"/>
      <c r="CEA298" s="75"/>
      <c r="CEC298" s="22"/>
      <c r="CED298" s="131"/>
      <c r="CEF298" s="27"/>
      <c r="CEG298" s="19"/>
      <c r="CEI298" s="75"/>
      <c r="CEK298" s="22"/>
      <c r="CEL298" s="131"/>
      <c r="CEN298" s="27"/>
      <c r="CEO298" s="19"/>
      <c r="CEQ298" s="75"/>
      <c r="CES298" s="22"/>
      <c r="CET298" s="131"/>
      <c r="CEV298" s="27"/>
      <c r="CEW298" s="19"/>
      <c r="CEY298" s="75"/>
      <c r="CFA298" s="22"/>
      <c r="CFB298" s="131"/>
      <c r="CFD298" s="27"/>
      <c r="CFE298" s="19"/>
      <c r="CFG298" s="75"/>
      <c r="CFI298" s="22"/>
      <c r="CFJ298" s="131"/>
      <c r="CFL298" s="27"/>
      <c r="CFM298" s="19"/>
      <c r="CFO298" s="75"/>
      <c r="CFQ298" s="22"/>
      <c r="CFR298" s="131"/>
      <c r="CFT298" s="27"/>
      <c r="CFU298" s="19"/>
      <c r="CFW298" s="75"/>
      <c r="CFY298" s="22"/>
      <c r="CFZ298" s="131"/>
      <c r="CGB298" s="27"/>
      <c r="CGC298" s="19"/>
      <c r="CGE298" s="75"/>
      <c r="CGG298" s="22"/>
      <c r="CGH298" s="131"/>
      <c r="CGJ298" s="27"/>
      <c r="CGK298" s="19"/>
      <c r="CGM298" s="75"/>
      <c r="CGO298" s="22"/>
      <c r="CGP298" s="131"/>
      <c r="CGR298" s="27"/>
      <c r="CGS298" s="19"/>
      <c r="CGU298" s="75"/>
      <c r="CGW298" s="22"/>
      <c r="CGX298" s="131"/>
      <c r="CGZ298" s="27"/>
      <c r="CHA298" s="19"/>
      <c r="CHC298" s="75"/>
      <c r="CHE298" s="22"/>
      <c r="CHF298" s="131"/>
      <c r="CHH298" s="27"/>
      <c r="CHI298" s="19"/>
      <c r="CHK298" s="75"/>
      <c r="CHM298" s="22"/>
      <c r="CHN298" s="131"/>
      <c r="CHP298" s="27"/>
      <c r="CHQ298" s="19"/>
      <c r="CHS298" s="75"/>
      <c r="CHU298" s="22"/>
      <c r="CHV298" s="131"/>
      <c r="CHX298" s="27"/>
      <c r="CHY298" s="19"/>
      <c r="CIA298" s="75"/>
      <c r="CIC298" s="22"/>
      <c r="CID298" s="131"/>
      <c r="CIF298" s="27"/>
      <c r="CIG298" s="19"/>
      <c r="CII298" s="75"/>
      <c r="CIK298" s="22"/>
      <c r="CIL298" s="131"/>
      <c r="CIN298" s="27"/>
      <c r="CIO298" s="19"/>
      <c r="CIQ298" s="75"/>
      <c r="CIS298" s="22"/>
      <c r="CIT298" s="131"/>
      <c r="CIV298" s="27"/>
      <c r="CIW298" s="19"/>
      <c r="CIY298" s="75"/>
      <c r="CJA298" s="22"/>
      <c r="CJB298" s="131"/>
      <c r="CJD298" s="27"/>
      <c r="CJE298" s="19"/>
      <c r="CJG298" s="75"/>
      <c r="CJI298" s="22"/>
      <c r="CJJ298" s="131"/>
      <c r="CJL298" s="27"/>
      <c r="CJM298" s="19"/>
      <c r="CJO298" s="75"/>
      <c r="CJQ298" s="22"/>
      <c r="CJR298" s="131"/>
      <c r="CJT298" s="27"/>
      <c r="CJU298" s="19"/>
      <c r="CJW298" s="75"/>
      <c r="CJY298" s="22"/>
      <c r="CJZ298" s="131"/>
      <c r="CKB298" s="27"/>
      <c r="CKC298" s="19"/>
      <c r="CKE298" s="75"/>
      <c r="CKG298" s="22"/>
      <c r="CKH298" s="131"/>
      <c r="CKJ298" s="27"/>
      <c r="CKK298" s="19"/>
      <c r="CKM298" s="75"/>
      <c r="CKO298" s="22"/>
      <c r="CKP298" s="131"/>
      <c r="CKR298" s="27"/>
      <c r="CKS298" s="19"/>
      <c r="CKU298" s="75"/>
      <c r="CKW298" s="22"/>
      <c r="CKX298" s="131"/>
      <c r="CKZ298" s="27"/>
      <c r="CLA298" s="19"/>
      <c r="CLC298" s="75"/>
      <c r="CLE298" s="22"/>
      <c r="CLF298" s="131"/>
      <c r="CLH298" s="27"/>
      <c r="CLI298" s="19"/>
      <c r="CLK298" s="75"/>
      <c r="CLM298" s="22"/>
      <c r="CLN298" s="131"/>
      <c r="CLP298" s="27"/>
      <c r="CLQ298" s="19"/>
      <c r="CLS298" s="75"/>
      <c r="CLU298" s="22"/>
      <c r="CLV298" s="131"/>
      <c r="CLX298" s="27"/>
      <c r="CLY298" s="19"/>
      <c r="CMA298" s="75"/>
      <c r="CMC298" s="22"/>
      <c r="CMD298" s="131"/>
      <c r="CMF298" s="27"/>
      <c r="CMG298" s="19"/>
      <c r="CMI298" s="75"/>
      <c r="CMK298" s="22"/>
      <c r="CML298" s="131"/>
      <c r="CMN298" s="27"/>
      <c r="CMO298" s="19"/>
      <c r="CMQ298" s="75"/>
      <c r="CMS298" s="22"/>
      <c r="CMT298" s="131"/>
      <c r="CMV298" s="27"/>
      <c r="CMW298" s="19"/>
      <c r="CMY298" s="75"/>
      <c r="CNA298" s="22"/>
      <c r="CNB298" s="131"/>
      <c r="CND298" s="27"/>
      <c r="CNE298" s="19"/>
      <c r="CNG298" s="75"/>
      <c r="CNI298" s="22"/>
      <c r="CNJ298" s="131"/>
      <c r="CNL298" s="27"/>
      <c r="CNM298" s="19"/>
      <c r="CNO298" s="75"/>
      <c r="CNQ298" s="22"/>
      <c r="CNR298" s="131"/>
      <c r="CNT298" s="27"/>
      <c r="CNU298" s="19"/>
      <c r="CNW298" s="75"/>
      <c r="CNY298" s="22"/>
      <c r="CNZ298" s="131"/>
      <c r="COB298" s="27"/>
      <c r="COC298" s="19"/>
      <c r="COE298" s="75"/>
      <c r="COG298" s="22"/>
      <c r="COH298" s="131"/>
      <c r="COJ298" s="27"/>
      <c r="COK298" s="19"/>
      <c r="COM298" s="75"/>
      <c r="COO298" s="22"/>
      <c r="COP298" s="131"/>
      <c r="COR298" s="27"/>
      <c r="COS298" s="19"/>
      <c r="COU298" s="75"/>
      <c r="COW298" s="22"/>
      <c r="COX298" s="131"/>
      <c r="COZ298" s="27"/>
      <c r="CPA298" s="19"/>
      <c r="CPC298" s="75"/>
      <c r="CPE298" s="22"/>
      <c r="CPF298" s="131"/>
      <c r="CPH298" s="27"/>
      <c r="CPI298" s="19"/>
      <c r="CPK298" s="75"/>
      <c r="CPM298" s="22"/>
      <c r="CPN298" s="131"/>
      <c r="CPP298" s="27"/>
      <c r="CPQ298" s="19"/>
      <c r="CPS298" s="75"/>
      <c r="CPU298" s="22"/>
      <c r="CPV298" s="131"/>
      <c r="CPX298" s="27"/>
      <c r="CPY298" s="19"/>
      <c r="CQA298" s="75"/>
      <c r="CQC298" s="22"/>
      <c r="CQD298" s="131"/>
      <c r="CQF298" s="27"/>
      <c r="CQG298" s="19"/>
      <c r="CQI298" s="75"/>
      <c r="CQK298" s="22"/>
      <c r="CQL298" s="131"/>
      <c r="CQN298" s="27"/>
      <c r="CQO298" s="19"/>
      <c r="CQQ298" s="75"/>
      <c r="CQS298" s="22"/>
      <c r="CQT298" s="131"/>
      <c r="CQV298" s="27"/>
      <c r="CQW298" s="19"/>
      <c r="CQY298" s="75"/>
      <c r="CRA298" s="22"/>
      <c r="CRB298" s="131"/>
      <c r="CRD298" s="27"/>
      <c r="CRE298" s="19"/>
      <c r="CRG298" s="75"/>
      <c r="CRI298" s="22"/>
      <c r="CRJ298" s="131"/>
      <c r="CRL298" s="27"/>
      <c r="CRM298" s="19"/>
      <c r="CRO298" s="75"/>
      <c r="CRQ298" s="22"/>
      <c r="CRR298" s="131"/>
      <c r="CRT298" s="27"/>
      <c r="CRU298" s="19"/>
      <c r="CRW298" s="75"/>
      <c r="CRY298" s="22"/>
      <c r="CRZ298" s="131"/>
      <c r="CSB298" s="27"/>
      <c r="CSC298" s="19"/>
      <c r="CSE298" s="75"/>
      <c r="CSG298" s="22"/>
      <c r="CSH298" s="131"/>
      <c r="CSJ298" s="27"/>
      <c r="CSK298" s="19"/>
      <c r="CSM298" s="75"/>
      <c r="CSO298" s="22"/>
      <c r="CSP298" s="131"/>
      <c r="CSR298" s="27"/>
      <c r="CSS298" s="19"/>
      <c r="CSU298" s="75"/>
      <c r="CSW298" s="22"/>
      <c r="CSX298" s="131"/>
      <c r="CSZ298" s="27"/>
      <c r="CTA298" s="19"/>
      <c r="CTC298" s="75"/>
      <c r="CTE298" s="22"/>
      <c r="CTF298" s="131"/>
      <c r="CTH298" s="27"/>
      <c r="CTI298" s="19"/>
      <c r="CTK298" s="75"/>
      <c r="CTM298" s="22"/>
      <c r="CTN298" s="131"/>
      <c r="CTP298" s="27"/>
      <c r="CTQ298" s="19"/>
      <c r="CTS298" s="75"/>
      <c r="CTU298" s="22"/>
      <c r="CTV298" s="131"/>
      <c r="CTX298" s="27"/>
      <c r="CTY298" s="19"/>
      <c r="CUA298" s="75"/>
      <c r="CUC298" s="22"/>
      <c r="CUD298" s="131"/>
      <c r="CUF298" s="27"/>
      <c r="CUG298" s="19"/>
      <c r="CUI298" s="75"/>
      <c r="CUK298" s="22"/>
      <c r="CUL298" s="131"/>
      <c r="CUN298" s="27"/>
      <c r="CUO298" s="19"/>
      <c r="CUQ298" s="75"/>
      <c r="CUS298" s="22"/>
      <c r="CUT298" s="131"/>
      <c r="CUV298" s="27"/>
      <c r="CUW298" s="19"/>
      <c r="CUY298" s="75"/>
      <c r="CVA298" s="22"/>
      <c r="CVB298" s="131"/>
      <c r="CVD298" s="27"/>
      <c r="CVE298" s="19"/>
      <c r="CVG298" s="75"/>
      <c r="CVI298" s="22"/>
      <c r="CVJ298" s="131"/>
      <c r="CVL298" s="27"/>
      <c r="CVM298" s="19"/>
      <c r="CVO298" s="75"/>
      <c r="CVQ298" s="22"/>
      <c r="CVR298" s="131"/>
      <c r="CVT298" s="27"/>
      <c r="CVU298" s="19"/>
      <c r="CVW298" s="75"/>
      <c r="CVY298" s="22"/>
      <c r="CVZ298" s="131"/>
      <c r="CWB298" s="27"/>
      <c r="CWC298" s="19"/>
      <c r="CWE298" s="75"/>
      <c r="CWG298" s="22"/>
      <c r="CWH298" s="131"/>
      <c r="CWJ298" s="27"/>
      <c r="CWK298" s="19"/>
      <c r="CWM298" s="75"/>
      <c r="CWO298" s="22"/>
      <c r="CWP298" s="131"/>
      <c r="CWR298" s="27"/>
      <c r="CWS298" s="19"/>
      <c r="CWU298" s="75"/>
      <c r="CWW298" s="22"/>
      <c r="CWX298" s="131"/>
      <c r="CWZ298" s="27"/>
      <c r="CXA298" s="19"/>
      <c r="CXC298" s="75"/>
      <c r="CXE298" s="22"/>
      <c r="CXF298" s="131"/>
      <c r="CXH298" s="27"/>
      <c r="CXI298" s="19"/>
      <c r="CXK298" s="75"/>
      <c r="CXM298" s="22"/>
      <c r="CXN298" s="131"/>
      <c r="CXP298" s="27"/>
      <c r="CXQ298" s="19"/>
      <c r="CXS298" s="75"/>
      <c r="CXU298" s="22"/>
      <c r="CXV298" s="131"/>
      <c r="CXX298" s="27"/>
      <c r="CXY298" s="19"/>
      <c r="CYA298" s="75"/>
      <c r="CYC298" s="22"/>
      <c r="CYD298" s="131"/>
      <c r="CYF298" s="27"/>
      <c r="CYG298" s="19"/>
      <c r="CYI298" s="75"/>
      <c r="CYK298" s="22"/>
      <c r="CYL298" s="131"/>
      <c r="CYN298" s="27"/>
      <c r="CYO298" s="19"/>
      <c r="CYQ298" s="75"/>
      <c r="CYS298" s="22"/>
      <c r="CYT298" s="131"/>
      <c r="CYV298" s="27"/>
      <c r="CYW298" s="19"/>
      <c r="CYY298" s="75"/>
      <c r="CZA298" s="22"/>
      <c r="CZB298" s="131"/>
      <c r="CZD298" s="27"/>
      <c r="CZE298" s="19"/>
      <c r="CZG298" s="75"/>
      <c r="CZI298" s="22"/>
      <c r="CZJ298" s="131"/>
      <c r="CZL298" s="27"/>
      <c r="CZM298" s="19"/>
      <c r="CZO298" s="75"/>
      <c r="CZQ298" s="22"/>
      <c r="CZR298" s="131"/>
      <c r="CZT298" s="27"/>
      <c r="CZU298" s="19"/>
      <c r="CZW298" s="75"/>
      <c r="CZY298" s="22"/>
      <c r="CZZ298" s="131"/>
      <c r="DAB298" s="27"/>
      <c r="DAC298" s="19"/>
      <c r="DAE298" s="75"/>
      <c r="DAG298" s="22"/>
      <c r="DAH298" s="131"/>
      <c r="DAJ298" s="27"/>
      <c r="DAK298" s="19"/>
      <c r="DAM298" s="75"/>
      <c r="DAO298" s="22"/>
      <c r="DAP298" s="131"/>
      <c r="DAR298" s="27"/>
      <c r="DAS298" s="19"/>
      <c r="DAU298" s="75"/>
      <c r="DAW298" s="22"/>
      <c r="DAX298" s="131"/>
      <c r="DAZ298" s="27"/>
      <c r="DBA298" s="19"/>
      <c r="DBC298" s="75"/>
      <c r="DBE298" s="22"/>
      <c r="DBF298" s="131"/>
      <c r="DBH298" s="27"/>
      <c r="DBI298" s="19"/>
      <c r="DBK298" s="75"/>
      <c r="DBM298" s="22"/>
      <c r="DBN298" s="131"/>
      <c r="DBP298" s="27"/>
      <c r="DBQ298" s="19"/>
      <c r="DBS298" s="75"/>
      <c r="DBU298" s="22"/>
      <c r="DBV298" s="131"/>
      <c r="DBX298" s="27"/>
      <c r="DBY298" s="19"/>
      <c r="DCA298" s="75"/>
      <c r="DCC298" s="22"/>
      <c r="DCD298" s="131"/>
      <c r="DCF298" s="27"/>
      <c r="DCG298" s="19"/>
      <c r="DCI298" s="75"/>
      <c r="DCK298" s="22"/>
      <c r="DCL298" s="131"/>
      <c r="DCN298" s="27"/>
      <c r="DCO298" s="19"/>
      <c r="DCQ298" s="75"/>
      <c r="DCS298" s="22"/>
      <c r="DCT298" s="131"/>
      <c r="DCV298" s="27"/>
      <c r="DCW298" s="19"/>
      <c r="DCY298" s="75"/>
      <c r="DDA298" s="22"/>
      <c r="DDB298" s="131"/>
      <c r="DDD298" s="27"/>
      <c r="DDE298" s="19"/>
      <c r="DDG298" s="75"/>
      <c r="DDI298" s="22"/>
      <c r="DDJ298" s="131"/>
      <c r="DDL298" s="27"/>
      <c r="DDM298" s="19"/>
      <c r="DDO298" s="75"/>
      <c r="DDQ298" s="22"/>
      <c r="DDR298" s="131"/>
      <c r="DDT298" s="27"/>
      <c r="DDU298" s="19"/>
      <c r="DDW298" s="75"/>
      <c r="DDY298" s="22"/>
      <c r="DDZ298" s="131"/>
      <c r="DEB298" s="27"/>
      <c r="DEC298" s="19"/>
      <c r="DEE298" s="75"/>
      <c r="DEG298" s="22"/>
      <c r="DEH298" s="131"/>
      <c r="DEJ298" s="27"/>
      <c r="DEK298" s="19"/>
      <c r="DEM298" s="75"/>
      <c r="DEO298" s="22"/>
      <c r="DEP298" s="131"/>
      <c r="DER298" s="27"/>
      <c r="DES298" s="19"/>
      <c r="DEU298" s="75"/>
      <c r="DEW298" s="22"/>
      <c r="DEX298" s="131"/>
      <c r="DEZ298" s="27"/>
      <c r="DFA298" s="19"/>
      <c r="DFC298" s="75"/>
      <c r="DFE298" s="22"/>
      <c r="DFF298" s="131"/>
      <c r="DFH298" s="27"/>
      <c r="DFI298" s="19"/>
      <c r="DFK298" s="75"/>
      <c r="DFM298" s="22"/>
      <c r="DFN298" s="131"/>
      <c r="DFP298" s="27"/>
      <c r="DFQ298" s="19"/>
      <c r="DFS298" s="75"/>
      <c r="DFU298" s="22"/>
      <c r="DFV298" s="131"/>
      <c r="DFX298" s="27"/>
      <c r="DFY298" s="19"/>
      <c r="DGA298" s="75"/>
      <c r="DGC298" s="22"/>
      <c r="DGD298" s="131"/>
      <c r="DGF298" s="27"/>
      <c r="DGG298" s="19"/>
      <c r="DGI298" s="75"/>
      <c r="DGK298" s="22"/>
      <c r="DGL298" s="131"/>
      <c r="DGN298" s="27"/>
      <c r="DGO298" s="19"/>
      <c r="DGQ298" s="75"/>
      <c r="DGS298" s="22"/>
      <c r="DGT298" s="131"/>
      <c r="DGV298" s="27"/>
      <c r="DGW298" s="19"/>
      <c r="DGY298" s="75"/>
      <c r="DHA298" s="22"/>
      <c r="DHB298" s="131"/>
      <c r="DHD298" s="27"/>
      <c r="DHE298" s="19"/>
      <c r="DHG298" s="75"/>
      <c r="DHI298" s="22"/>
      <c r="DHJ298" s="131"/>
      <c r="DHL298" s="27"/>
      <c r="DHM298" s="19"/>
      <c r="DHO298" s="75"/>
      <c r="DHQ298" s="22"/>
      <c r="DHR298" s="131"/>
      <c r="DHT298" s="27"/>
      <c r="DHU298" s="19"/>
      <c r="DHW298" s="75"/>
      <c r="DHY298" s="22"/>
      <c r="DHZ298" s="131"/>
      <c r="DIB298" s="27"/>
      <c r="DIC298" s="19"/>
      <c r="DIE298" s="75"/>
      <c r="DIG298" s="22"/>
      <c r="DIH298" s="131"/>
      <c r="DIJ298" s="27"/>
      <c r="DIK298" s="19"/>
      <c r="DIM298" s="75"/>
      <c r="DIO298" s="22"/>
      <c r="DIP298" s="131"/>
      <c r="DIR298" s="27"/>
      <c r="DIS298" s="19"/>
      <c r="DIU298" s="75"/>
      <c r="DIW298" s="22"/>
      <c r="DIX298" s="131"/>
      <c r="DIZ298" s="27"/>
      <c r="DJA298" s="19"/>
      <c r="DJC298" s="75"/>
      <c r="DJE298" s="22"/>
      <c r="DJF298" s="131"/>
      <c r="DJH298" s="27"/>
      <c r="DJI298" s="19"/>
      <c r="DJK298" s="75"/>
      <c r="DJM298" s="22"/>
      <c r="DJN298" s="131"/>
      <c r="DJP298" s="27"/>
      <c r="DJQ298" s="19"/>
      <c r="DJS298" s="75"/>
      <c r="DJU298" s="22"/>
      <c r="DJV298" s="131"/>
      <c r="DJX298" s="27"/>
      <c r="DJY298" s="19"/>
      <c r="DKA298" s="75"/>
      <c r="DKC298" s="22"/>
      <c r="DKD298" s="131"/>
      <c r="DKF298" s="27"/>
      <c r="DKG298" s="19"/>
      <c r="DKI298" s="75"/>
      <c r="DKK298" s="22"/>
      <c r="DKL298" s="131"/>
      <c r="DKN298" s="27"/>
      <c r="DKO298" s="19"/>
      <c r="DKQ298" s="75"/>
      <c r="DKS298" s="22"/>
      <c r="DKT298" s="131"/>
      <c r="DKV298" s="27"/>
      <c r="DKW298" s="19"/>
      <c r="DKY298" s="75"/>
      <c r="DLA298" s="22"/>
      <c r="DLB298" s="131"/>
      <c r="DLD298" s="27"/>
      <c r="DLE298" s="19"/>
      <c r="DLG298" s="75"/>
      <c r="DLI298" s="22"/>
      <c r="DLJ298" s="131"/>
      <c r="DLL298" s="27"/>
      <c r="DLM298" s="19"/>
      <c r="DLO298" s="75"/>
      <c r="DLQ298" s="22"/>
      <c r="DLR298" s="131"/>
      <c r="DLT298" s="27"/>
      <c r="DLU298" s="19"/>
      <c r="DLW298" s="75"/>
      <c r="DLY298" s="22"/>
      <c r="DLZ298" s="131"/>
      <c r="DMB298" s="27"/>
      <c r="DMC298" s="19"/>
      <c r="DME298" s="75"/>
      <c r="DMG298" s="22"/>
      <c r="DMH298" s="131"/>
      <c r="DMJ298" s="27"/>
      <c r="DMK298" s="19"/>
      <c r="DMM298" s="75"/>
      <c r="DMO298" s="22"/>
      <c r="DMP298" s="131"/>
      <c r="DMR298" s="27"/>
      <c r="DMS298" s="19"/>
      <c r="DMU298" s="75"/>
      <c r="DMW298" s="22"/>
      <c r="DMX298" s="131"/>
      <c r="DMZ298" s="27"/>
      <c r="DNA298" s="19"/>
      <c r="DNC298" s="75"/>
      <c r="DNE298" s="22"/>
      <c r="DNF298" s="131"/>
      <c r="DNH298" s="27"/>
      <c r="DNI298" s="19"/>
      <c r="DNK298" s="75"/>
      <c r="DNM298" s="22"/>
      <c r="DNN298" s="131"/>
      <c r="DNP298" s="27"/>
      <c r="DNQ298" s="19"/>
      <c r="DNS298" s="75"/>
      <c r="DNU298" s="22"/>
      <c r="DNV298" s="131"/>
      <c r="DNX298" s="27"/>
      <c r="DNY298" s="19"/>
      <c r="DOA298" s="75"/>
      <c r="DOC298" s="22"/>
      <c r="DOD298" s="131"/>
      <c r="DOF298" s="27"/>
      <c r="DOG298" s="19"/>
      <c r="DOI298" s="75"/>
      <c r="DOK298" s="22"/>
      <c r="DOL298" s="131"/>
      <c r="DON298" s="27"/>
      <c r="DOO298" s="19"/>
      <c r="DOQ298" s="75"/>
      <c r="DOS298" s="22"/>
      <c r="DOT298" s="131"/>
      <c r="DOV298" s="27"/>
      <c r="DOW298" s="19"/>
      <c r="DOY298" s="75"/>
      <c r="DPA298" s="22"/>
      <c r="DPB298" s="131"/>
      <c r="DPD298" s="27"/>
      <c r="DPE298" s="19"/>
      <c r="DPG298" s="75"/>
      <c r="DPI298" s="22"/>
      <c r="DPJ298" s="131"/>
      <c r="DPL298" s="27"/>
      <c r="DPM298" s="19"/>
      <c r="DPO298" s="75"/>
      <c r="DPQ298" s="22"/>
      <c r="DPR298" s="131"/>
      <c r="DPT298" s="27"/>
      <c r="DPU298" s="19"/>
      <c r="DPW298" s="75"/>
      <c r="DPY298" s="22"/>
      <c r="DPZ298" s="131"/>
      <c r="DQB298" s="27"/>
      <c r="DQC298" s="19"/>
      <c r="DQE298" s="75"/>
      <c r="DQG298" s="22"/>
      <c r="DQH298" s="131"/>
      <c r="DQJ298" s="27"/>
      <c r="DQK298" s="19"/>
      <c r="DQM298" s="75"/>
      <c r="DQO298" s="22"/>
      <c r="DQP298" s="131"/>
      <c r="DQR298" s="27"/>
      <c r="DQS298" s="19"/>
      <c r="DQU298" s="75"/>
      <c r="DQW298" s="22"/>
      <c r="DQX298" s="131"/>
      <c r="DQZ298" s="27"/>
      <c r="DRA298" s="19"/>
      <c r="DRC298" s="75"/>
      <c r="DRE298" s="22"/>
      <c r="DRF298" s="131"/>
      <c r="DRH298" s="27"/>
      <c r="DRI298" s="19"/>
      <c r="DRK298" s="75"/>
      <c r="DRM298" s="22"/>
      <c r="DRN298" s="131"/>
      <c r="DRP298" s="27"/>
      <c r="DRQ298" s="19"/>
      <c r="DRS298" s="75"/>
      <c r="DRU298" s="22"/>
      <c r="DRV298" s="131"/>
      <c r="DRX298" s="27"/>
      <c r="DRY298" s="19"/>
      <c r="DSA298" s="75"/>
      <c r="DSC298" s="22"/>
      <c r="DSD298" s="131"/>
      <c r="DSF298" s="27"/>
      <c r="DSG298" s="19"/>
      <c r="DSI298" s="75"/>
      <c r="DSK298" s="22"/>
      <c r="DSL298" s="131"/>
      <c r="DSN298" s="27"/>
      <c r="DSO298" s="19"/>
      <c r="DSQ298" s="75"/>
      <c r="DSS298" s="22"/>
      <c r="DST298" s="131"/>
      <c r="DSV298" s="27"/>
      <c r="DSW298" s="19"/>
      <c r="DSY298" s="75"/>
      <c r="DTA298" s="22"/>
      <c r="DTB298" s="131"/>
      <c r="DTD298" s="27"/>
      <c r="DTE298" s="19"/>
      <c r="DTG298" s="75"/>
      <c r="DTI298" s="22"/>
      <c r="DTJ298" s="131"/>
      <c r="DTL298" s="27"/>
      <c r="DTM298" s="19"/>
      <c r="DTO298" s="75"/>
      <c r="DTQ298" s="22"/>
      <c r="DTR298" s="131"/>
      <c r="DTT298" s="27"/>
      <c r="DTU298" s="19"/>
      <c r="DTW298" s="75"/>
      <c r="DTY298" s="22"/>
      <c r="DTZ298" s="131"/>
      <c r="DUB298" s="27"/>
      <c r="DUC298" s="19"/>
      <c r="DUE298" s="75"/>
      <c r="DUG298" s="22"/>
      <c r="DUH298" s="131"/>
      <c r="DUJ298" s="27"/>
      <c r="DUK298" s="19"/>
      <c r="DUM298" s="75"/>
      <c r="DUO298" s="22"/>
      <c r="DUP298" s="131"/>
      <c r="DUR298" s="27"/>
      <c r="DUS298" s="19"/>
      <c r="DUU298" s="75"/>
      <c r="DUW298" s="22"/>
      <c r="DUX298" s="131"/>
      <c r="DUZ298" s="27"/>
      <c r="DVA298" s="19"/>
      <c r="DVC298" s="75"/>
      <c r="DVE298" s="22"/>
      <c r="DVF298" s="131"/>
      <c r="DVH298" s="27"/>
      <c r="DVI298" s="19"/>
      <c r="DVK298" s="75"/>
      <c r="DVM298" s="22"/>
      <c r="DVN298" s="131"/>
      <c r="DVP298" s="27"/>
      <c r="DVQ298" s="19"/>
      <c r="DVS298" s="75"/>
      <c r="DVU298" s="22"/>
      <c r="DVV298" s="131"/>
      <c r="DVX298" s="27"/>
      <c r="DVY298" s="19"/>
      <c r="DWA298" s="75"/>
      <c r="DWC298" s="22"/>
      <c r="DWD298" s="131"/>
      <c r="DWF298" s="27"/>
      <c r="DWG298" s="19"/>
      <c r="DWI298" s="75"/>
      <c r="DWK298" s="22"/>
      <c r="DWL298" s="131"/>
      <c r="DWN298" s="27"/>
      <c r="DWO298" s="19"/>
      <c r="DWQ298" s="75"/>
      <c r="DWS298" s="22"/>
      <c r="DWT298" s="131"/>
      <c r="DWV298" s="27"/>
      <c r="DWW298" s="19"/>
      <c r="DWY298" s="75"/>
      <c r="DXA298" s="22"/>
      <c r="DXB298" s="131"/>
      <c r="DXD298" s="27"/>
      <c r="DXE298" s="19"/>
      <c r="DXG298" s="75"/>
      <c r="DXI298" s="22"/>
      <c r="DXJ298" s="131"/>
      <c r="DXL298" s="27"/>
      <c r="DXM298" s="19"/>
      <c r="DXO298" s="75"/>
      <c r="DXQ298" s="22"/>
      <c r="DXR298" s="131"/>
      <c r="DXT298" s="27"/>
      <c r="DXU298" s="19"/>
      <c r="DXW298" s="75"/>
      <c r="DXY298" s="22"/>
      <c r="DXZ298" s="131"/>
      <c r="DYB298" s="27"/>
      <c r="DYC298" s="19"/>
      <c r="DYE298" s="75"/>
      <c r="DYG298" s="22"/>
      <c r="DYH298" s="131"/>
      <c r="DYJ298" s="27"/>
      <c r="DYK298" s="19"/>
      <c r="DYM298" s="75"/>
      <c r="DYO298" s="22"/>
      <c r="DYP298" s="131"/>
      <c r="DYR298" s="27"/>
      <c r="DYS298" s="19"/>
      <c r="DYU298" s="75"/>
      <c r="DYW298" s="22"/>
      <c r="DYX298" s="131"/>
      <c r="DYZ298" s="27"/>
      <c r="DZA298" s="19"/>
      <c r="DZC298" s="75"/>
      <c r="DZE298" s="22"/>
      <c r="DZF298" s="131"/>
      <c r="DZH298" s="27"/>
      <c r="DZI298" s="19"/>
      <c r="DZK298" s="75"/>
      <c r="DZM298" s="22"/>
      <c r="DZN298" s="131"/>
      <c r="DZP298" s="27"/>
      <c r="DZQ298" s="19"/>
      <c r="DZS298" s="75"/>
      <c r="DZU298" s="22"/>
      <c r="DZV298" s="131"/>
      <c r="DZX298" s="27"/>
      <c r="DZY298" s="19"/>
      <c r="EAA298" s="75"/>
      <c r="EAC298" s="22"/>
      <c r="EAD298" s="131"/>
      <c r="EAF298" s="27"/>
      <c r="EAG298" s="19"/>
      <c r="EAI298" s="75"/>
      <c r="EAK298" s="22"/>
      <c r="EAL298" s="131"/>
      <c r="EAN298" s="27"/>
      <c r="EAO298" s="19"/>
      <c r="EAQ298" s="75"/>
      <c r="EAS298" s="22"/>
      <c r="EAT298" s="131"/>
      <c r="EAV298" s="27"/>
      <c r="EAW298" s="19"/>
      <c r="EAY298" s="75"/>
      <c r="EBA298" s="22"/>
      <c r="EBB298" s="131"/>
      <c r="EBD298" s="27"/>
      <c r="EBE298" s="19"/>
      <c r="EBG298" s="75"/>
      <c r="EBI298" s="22"/>
      <c r="EBJ298" s="131"/>
      <c r="EBL298" s="27"/>
      <c r="EBM298" s="19"/>
      <c r="EBO298" s="75"/>
      <c r="EBQ298" s="22"/>
      <c r="EBR298" s="131"/>
      <c r="EBT298" s="27"/>
      <c r="EBU298" s="19"/>
      <c r="EBW298" s="75"/>
      <c r="EBY298" s="22"/>
      <c r="EBZ298" s="131"/>
      <c r="ECB298" s="27"/>
      <c r="ECC298" s="19"/>
      <c r="ECE298" s="75"/>
      <c r="ECG298" s="22"/>
      <c r="ECH298" s="131"/>
      <c r="ECJ298" s="27"/>
      <c r="ECK298" s="19"/>
      <c r="ECM298" s="75"/>
      <c r="ECO298" s="22"/>
      <c r="ECP298" s="131"/>
      <c r="ECR298" s="27"/>
      <c r="ECS298" s="19"/>
      <c r="ECU298" s="75"/>
      <c r="ECW298" s="22"/>
      <c r="ECX298" s="131"/>
      <c r="ECZ298" s="27"/>
      <c r="EDA298" s="19"/>
      <c r="EDC298" s="75"/>
      <c r="EDE298" s="22"/>
      <c r="EDF298" s="131"/>
      <c r="EDH298" s="27"/>
      <c r="EDI298" s="19"/>
      <c r="EDK298" s="75"/>
      <c r="EDM298" s="22"/>
      <c r="EDN298" s="131"/>
      <c r="EDP298" s="27"/>
      <c r="EDQ298" s="19"/>
      <c r="EDS298" s="75"/>
      <c r="EDU298" s="22"/>
      <c r="EDV298" s="131"/>
      <c r="EDX298" s="27"/>
      <c r="EDY298" s="19"/>
      <c r="EEA298" s="75"/>
      <c r="EEC298" s="22"/>
      <c r="EED298" s="131"/>
      <c r="EEF298" s="27"/>
      <c r="EEG298" s="19"/>
      <c r="EEI298" s="75"/>
      <c r="EEK298" s="22"/>
      <c r="EEL298" s="131"/>
      <c r="EEN298" s="27"/>
      <c r="EEO298" s="19"/>
      <c r="EEQ298" s="75"/>
      <c r="EES298" s="22"/>
      <c r="EET298" s="131"/>
      <c r="EEV298" s="27"/>
      <c r="EEW298" s="19"/>
      <c r="EEY298" s="75"/>
      <c r="EFA298" s="22"/>
      <c r="EFB298" s="131"/>
      <c r="EFD298" s="27"/>
      <c r="EFE298" s="19"/>
      <c r="EFG298" s="75"/>
      <c r="EFI298" s="22"/>
      <c r="EFJ298" s="131"/>
      <c r="EFL298" s="27"/>
      <c r="EFM298" s="19"/>
      <c r="EFO298" s="75"/>
      <c r="EFQ298" s="22"/>
      <c r="EFR298" s="131"/>
      <c r="EFT298" s="27"/>
      <c r="EFU298" s="19"/>
      <c r="EFW298" s="75"/>
      <c r="EFY298" s="22"/>
      <c r="EFZ298" s="131"/>
      <c r="EGB298" s="27"/>
      <c r="EGC298" s="19"/>
      <c r="EGE298" s="75"/>
      <c r="EGG298" s="22"/>
      <c r="EGH298" s="131"/>
      <c r="EGJ298" s="27"/>
      <c r="EGK298" s="19"/>
      <c r="EGM298" s="75"/>
      <c r="EGO298" s="22"/>
      <c r="EGP298" s="131"/>
      <c r="EGR298" s="27"/>
      <c r="EGS298" s="19"/>
      <c r="EGU298" s="75"/>
      <c r="EGW298" s="22"/>
      <c r="EGX298" s="131"/>
      <c r="EGZ298" s="27"/>
      <c r="EHA298" s="19"/>
      <c r="EHC298" s="75"/>
      <c r="EHE298" s="22"/>
      <c r="EHF298" s="131"/>
      <c r="EHH298" s="27"/>
      <c r="EHI298" s="19"/>
      <c r="EHK298" s="75"/>
      <c r="EHM298" s="22"/>
      <c r="EHN298" s="131"/>
      <c r="EHP298" s="27"/>
      <c r="EHQ298" s="19"/>
      <c r="EHS298" s="75"/>
      <c r="EHU298" s="22"/>
      <c r="EHV298" s="131"/>
      <c r="EHX298" s="27"/>
      <c r="EHY298" s="19"/>
      <c r="EIA298" s="75"/>
      <c r="EIC298" s="22"/>
      <c r="EID298" s="131"/>
      <c r="EIF298" s="27"/>
      <c r="EIG298" s="19"/>
      <c r="EII298" s="75"/>
      <c r="EIK298" s="22"/>
      <c r="EIL298" s="131"/>
      <c r="EIN298" s="27"/>
      <c r="EIO298" s="19"/>
      <c r="EIQ298" s="75"/>
      <c r="EIS298" s="22"/>
      <c r="EIT298" s="131"/>
      <c r="EIV298" s="27"/>
      <c r="EIW298" s="19"/>
      <c r="EIY298" s="75"/>
      <c r="EJA298" s="22"/>
      <c r="EJB298" s="131"/>
      <c r="EJD298" s="27"/>
      <c r="EJE298" s="19"/>
      <c r="EJG298" s="75"/>
      <c r="EJI298" s="22"/>
      <c r="EJJ298" s="131"/>
      <c r="EJL298" s="27"/>
      <c r="EJM298" s="19"/>
      <c r="EJO298" s="75"/>
      <c r="EJQ298" s="22"/>
      <c r="EJR298" s="131"/>
      <c r="EJT298" s="27"/>
      <c r="EJU298" s="19"/>
      <c r="EJW298" s="75"/>
      <c r="EJY298" s="22"/>
      <c r="EJZ298" s="131"/>
      <c r="EKB298" s="27"/>
      <c r="EKC298" s="19"/>
      <c r="EKE298" s="75"/>
      <c r="EKG298" s="22"/>
      <c r="EKH298" s="131"/>
      <c r="EKJ298" s="27"/>
      <c r="EKK298" s="19"/>
      <c r="EKM298" s="75"/>
      <c r="EKO298" s="22"/>
      <c r="EKP298" s="131"/>
      <c r="EKR298" s="27"/>
      <c r="EKS298" s="19"/>
      <c r="EKU298" s="75"/>
      <c r="EKW298" s="22"/>
      <c r="EKX298" s="131"/>
      <c r="EKZ298" s="27"/>
      <c r="ELA298" s="19"/>
      <c r="ELC298" s="75"/>
      <c r="ELE298" s="22"/>
      <c r="ELF298" s="131"/>
      <c r="ELH298" s="27"/>
      <c r="ELI298" s="19"/>
      <c r="ELK298" s="75"/>
      <c r="ELM298" s="22"/>
      <c r="ELN298" s="131"/>
      <c r="ELP298" s="27"/>
      <c r="ELQ298" s="19"/>
      <c r="ELS298" s="75"/>
      <c r="ELU298" s="22"/>
      <c r="ELV298" s="131"/>
      <c r="ELX298" s="27"/>
      <c r="ELY298" s="19"/>
      <c r="EMA298" s="75"/>
      <c r="EMC298" s="22"/>
      <c r="EMD298" s="131"/>
      <c r="EMF298" s="27"/>
      <c r="EMG298" s="19"/>
      <c r="EMI298" s="75"/>
      <c r="EMK298" s="22"/>
      <c r="EML298" s="131"/>
      <c r="EMN298" s="27"/>
      <c r="EMO298" s="19"/>
      <c r="EMQ298" s="75"/>
      <c r="EMS298" s="22"/>
      <c r="EMT298" s="131"/>
      <c r="EMV298" s="27"/>
      <c r="EMW298" s="19"/>
      <c r="EMY298" s="75"/>
      <c r="ENA298" s="22"/>
      <c r="ENB298" s="131"/>
      <c r="END298" s="27"/>
      <c r="ENE298" s="19"/>
      <c r="ENG298" s="75"/>
      <c r="ENI298" s="22"/>
      <c r="ENJ298" s="131"/>
      <c r="ENL298" s="27"/>
      <c r="ENM298" s="19"/>
      <c r="ENO298" s="75"/>
      <c r="ENQ298" s="22"/>
      <c r="ENR298" s="131"/>
      <c r="ENT298" s="27"/>
      <c r="ENU298" s="19"/>
      <c r="ENW298" s="75"/>
      <c r="ENY298" s="22"/>
      <c r="ENZ298" s="131"/>
      <c r="EOB298" s="27"/>
      <c r="EOC298" s="19"/>
      <c r="EOE298" s="75"/>
      <c r="EOG298" s="22"/>
      <c r="EOH298" s="131"/>
      <c r="EOJ298" s="27"/>
      <c r="EOK298" s="19"/>
      <c r="EOM298" s="75"/>
      <c r="EOO298" s="22"/>
      <c r="EOP298" s="131"/>
      <c r="EOR298" s="27"/>
      <c r="EOS298" s="19"/>
      <c r="EOU298" s="75"/>
      <c r="EOW298" s="22"/>
      <c r="EOX298" s="131"/>
      <c r="EOZ298" s="27"/>
      <c r="EPA298" s="19"/>
      <c r="EPC298" s="75"/>
      <c r="EPE298" s="22"/>
      <c r="EPF298" s="131"/>
      <c r="EPH298" s="27"/>
      <c r="EPI298" s="19"/>
      <c r="EPK298" s="75"/>
      <c r="EPM298" s="22"/>
      <c r="EPN298" s="131"/>
      <c r="EPP298" s="27"/>
      <c r="EPQ298" s="19"/>
      <c r="EPS298" s="75"/>
      <c r="EPU298" s="22"/>
      <c r="EPV298" s="131"/>
      <c r="EPX298" s="27"/>
      <c r="EPY298" s="19"/>
      <c r="EQA298" s="75"/>
      <c r="EQC298" s="22"/>
      <c r="EQD298" s="131"/>
      <c r="EQF298" s="27"/>
      <c r="EQG298" s="19"/>
      <c r="EQI298" s="75"/>
      <c r="EQK298" s="22"/>
      <c r="EQL298" s="131"/>
      <c r="EQN298" s="27"/>
      <c r="EQO298" s="19"/>
      <c r="EQQ298" s="75"/>
      <c r="EQS298" s="22"/>
      <c r="EQT298" s="131"/>
      <c r="EQV298" s="27"/>
      <c r="EQW298" s="19"/>
      <c r="EQY298" s="75"/>
      <c r="ERA298" s="22"/>
      <c r="ERB298" s="131"/>
      <c r="ERD298" s="27"/>
      <c r="ERE298" s="19"/>
      <c r="ERG298" s="75"/>
      <c r="ERI298" s="22"/>
      <c r="ERJ298" s="131"/>
      <c r="ERL298" s="27"/>
      <c r="ERM298" s="19"/>
      <c r="ERO298" s="75"/>
      <c r="ERQ298" s="22"/>
      <c r="ERR298" s="131"/>
      <c r="ERT298" s="27"/>
      <c r="ERU298" s="19"/>
      <c r="ERW298" s="75"/>
      <c r="ERY298" s="22"/>
      <c r="ERZ298" s="131"/>
      <c r="ESB298" s="27"/>
      <c r="ESC298" s="19"/>
      <c r="ESE298" s="75"/>
      <c r="ESG298" s="22"/>
      <c r="ESH298" s="131"/>
      <c r="ESJ298" s="27"/>
      <c r="ESK298" s="19"/>
      <c r="ESM298" s="75"/>
      <c r="ESO298" s="22"/>
      <c r="ESP298" s="131"/>
      <c r="ESR298" s="27"/>
      <c r="ESS298" s="19"/>
      <c r="ESU298" s="75"/>
      <c r="ESW298" s="22"/>
      <c r="ESX298" s="131"/>
      <c r="ESZ298" s="27"/>
      <c r="ETA298" s="19"/>
      <c r="ETC298" s="75"/>
      <c r="ETE298" s="22"/>
      <c r="ETF298" s="131"/>
      <c r="ETH298" s="27"/>
      <c r="ETI298" s="19"/>
      <c r="ETK298" s="75"/>
      <c r="ETM298" s="22"/>
      <c r="ETN298" s="131"/>
      <c r="ETP298" s="27"/>
      <c r="ETQ298" s="19"/>
      <c r="ETS298" s="75"/>
      <c r="ETU298" s="22"/>
      <c r="ETV298" s="131"/>
      <c r="ETX298" s="27"/>
      <c r="ETY298" s="19"/>
      <c r="EUA298" s="75"/>
      <c r="EUC298" s="22"/>
      <c r="EUD298" s="131"/>
      <c r="EUF298" s="27"/>
      <c r="EUG298" s="19"/>
      <c r="EUI298" s="75"/>
      <c r="EUK298" s="22"/>
      <c r="EUL298" s="131"/>
      <c r="EUN298" s="27"/>
      <c r="EUO298" s="19"/>
      <c r="EUQ298" s="75"/>
      <c r="EUS298" s="22"/>
      <c r="EUT298" s="131"/>
      <c r="EUV298" s="27"/>
      <c r="EUW298" s="19"/>
      <c r="EUY298" s="75"/>
      <c r="EVA298" s="22"/>
      <c r="EVB298" s="131"/>
      <c r="EVD298" s="27"/>
      <c r="EVE298" s="19"/>
      <c r="EVG298" s="75"/>
      <c r="EVI298" s="22"/>
      <c r="EVJ298" s="131"/>
      <c r="EVL298" s="27"/>
      <c r="EVM298" s="19"/>
      <c r="EVO298" s="75"/>
      <c r="EVQ298" s="22"/>
      <c r="EVR298" s="131"/>
      <c r="EVT298" s="27"/>
      <c r="EVU298" s="19"/>
      <c r="EVW298" s="75"/>
      <c r="EVY298" s="22"/>
      <c r="EVZ298" s="131"/>
      <c r="EWB298" s="27"/>
      <c r="EWC298" s="19"/>
      <c r="EWE298" s="75"/>
      <c r="EWG298" s="22"/>
      <c r="EWH298" s="131"/>
      <c r="EWJ298" s="27"/>
      <c r="EWK298" s="19"/>
      <c r="EWM298" s="75"/>
      <c r="EWO298" s="22"/>
      <c r="EWP298" s="131"/>
      <c r="EWR298" s="27"/>
      <c r="EWS298" s="19"/>
      <c r="EWU298" s="75"/>
      <c r="EWW298" s="22"/>
      <c r="EWX298" s="131"/>
      <c r="EWZ298" s="27"/>
      <c r="EXA298" s="19"/>
      <c r="EXC298" s="75"/>
      <c r="EXE298" s="22"/>
      <c r="EXF298" s="131"/>
      <c r="EXH298" s="27"/>
      <c r="EXI298" s="19"/>
      <c r="EXK298" s="75"/>
      <c r="EXM298" s="22"/>
      <c r="EXN298" s="131"/>
      <c r="EXP298" s="27"/>
      <c r="EXQ298" s="19"/>
      <c r="EXS298" s="75"/>
      <c r="EXU298" s="22"/>
      <c r="EXV298" s="131"/>
      <c r="EXX298" s="27"/>
      <c r="EXY298" s="19"/>
      <c r="EYA298" s="75"/>
      <c r="EYC298" s="22"/>
      <c r="EYD298" s="131"/>
      <c r="EYF298" s="27"/>
      <c r="EYG298" s="19"/>
      <c r="EYI298" s="75"/>
      <c r="EYK298" s="22"/>
      <c r="EYL298" s="131"/>
      <c r="EYN298" s="27"/>
      <c r="EYO298" s="19"/>
      <c r="EYQ298" s="75"/>
      <c r="EYS298" s="22"/>
      <c r="EYT298" s="131"/>
      <c r="EYV298" s="27"/>
      <c r="EYW298" s="19"/>
      <c r="EYY298" s="75"/>
      <c r="EZA298" s="22"/>
      <c r="EZB298" s="131"/>
      <c r="EZD298" s="27"/>
      <c r="EZE298" s="19"/>
      <c r="EZG298" s="75"/>
      <c r="EZI298" s="22"/>
      <c r="EZJ298" s="131"/>
      <c r="EZL298" s="27"/>
      <c r="EZM298" s="19"/>
      <c r="EZO298" s="75"/>
      <c r="EZQ298" s="22"/>
      <c r="EZR298" s="131"/>
      <c r="EZT298" s="27"/>
      <c r="EZU298" s="19"/>
      <c r="EZW298" s="75"/>
      <c r="EZY298" s="22"/>
      <c r="EZZ298" s="131"/>
      <c r="FAB298" s="27"/>
      <c r="FAC298" s="19"/>
      <c r="FAE298" s="75"/>
      <c r="FAG298" s="22"/>
      <c r="FAH298" s="131"/>
      <c r="FAJ298" s="27"/>
      <c r="FAK298" s="19"/>
      <c r="FAM298" s="75"/>
      <c r="FAO298" s="22"/>
      <c r="FAP298" s="131"/>
      <c r="FAR298" s="27"/>
      <c r="FAS298" s="19"/>
      <c r="FAU298" s="75"/>
      <c r="FAW298" s="22"/>
      <c r="FAX298" s="131"/>
      <c r="FAZ298" s="27"/>
      <c r="FBA298" s="19"/>
      <c r="FBC298" s="75"/>
      <c r="FBE298" s="22"/>
      <c r="FBF298" s="131"/>
      <c r="FBH298" s="27"/>
      <c r="FBI298" s="19"/>
      <c r="FBK298" s="75"/>
      <c r="FBM298" s="22"/>
      <c r="FBN298" s="131"/>
      <c r="FBP298" s="27"/>
      <c r="FBQ298" s="19"/>
      <c r="FBS298" s="75"/>
      <c r="FBU298" s="22"/>
      <c r="FBV298" s="131"/>
      <c r="FBX298" s="27"/>
      <c r="FBY298" s="19"/>
      <c r="FCA298" s="75"/>
      <c r="FCC298" s="22"/>
      <c r="FCD298" s="131"/>
      <c r="FCF298" s="27"/>
      <c r="FCG298" s="19"/>
      <c r="FCI298" s="75"/>
      <c r="FCK298" s="22"/>
      <c r="FCL298" s="131"/>
      <c r="FCN298" s="27"/>
      <c r="FCO298" s="19"/>
      <c r="FCQ298" s="75"/>
      <c r="FCS298" s="22"/>
      <c r="FCT298" s="131"/>
      <c r="FCV298" s="27"/>
      <c r="FCW298" s="19"/>
      <c r="FCY298" s="75"/>
      <c r="FDA298" s="22"/>
      <c r="FDB298" s="131"/>
      <c r="FDD298" s="27"/>
      <c r="FDE298" s="19"/>
      <c r="FDG298" s="75"/>
      <c r="FDI298" s="22"/>
      <c r="FDJ298" s="131"/>
      <c r="FDL298" s="27"/>
      <c r="FDM298" s="19"/>
      <c r="FDO298" s="75"/>
      <c r="FDQ298" s="22"/>
      <c r="FDR298" s="131"/>
      <c r="FDT298" s="27"/>
      <c r="FDU298" s="19"/>
      <c r="FDW298" s="75"/>
      <c r="FDY298" s="22"/>
      <c r="FDZ298" s="131"/>
      <c r="FEB298" s="27"/>
      <c r="FEC298" s="19"/>
      <c r="FEE298" s="75"/>
      <c r="FEG298" s="22"/>
      <c r="FEH298" s="131"/>
      <c r="FEJ298" s="27"/>
      <c r="FEK298" s="19"/>
      <c r="FEM298" s="75"/>
      <c r="FEO298" s="22"/>
      <c r="FEP298" s="131"/>
      <c r="FER298" s="27"/>
      <c r="FES298" s="19"/>
      <c r="FEU298" s="75"/>
      <c r="FEW298" s="22"/>
      <c r="FEX298" s="131"/>
      <c r="FEZ298" s="27"/>
      <c r="FFA298" s="19"/>
      <c r="FFC298" s="75"/>
      <c r="FFE298" s="22"/>
      <c r="FFF298" s="131"/>
      <c r="FFH298" s="27"/>
      <c r="FFI298" s="19"/>
      <c r="FFK298" s="75"/>
      <c r="FFM298" s="22"/>
      <c r="FFN298" s="131"/>
      <c r="FFP298" s="27"/>
      <c r="FFQ298" s="19"/>
      <c r="FFS298" s="75"/>
      <c r="FFU298" s="22"/>
      <c r="FFV298" s="131"/>
      <c r="FFX298" s="27"/>
      <c r="FFY298" s="19"/>
      <c r="FGA298" s="75"/>
      <c r="FGC298" s="22"/>
      <c r="FGD298" s="131"/>
      <c r="FGF298" s="27"/>
      <c r="FGG298" s="19"/>
      <c r="FGI298" s="75"/>
      <c r="FGK298" s="22"/>
      <c r="FGL298" s="131"/>
      <c r="FGN298" s="27"/>
      <c r="FGO298" s="19"/>
      <c r="FGQ298" s="75"/>
      <c r="FGS298" s="22"/>
      <c r="FGT298" s="131"/>
      <c r="FGV298" s="27"/>
      <c r="FGW298" s="19"/>
      <c r="FGY298" s="75"/>
      <c r="FHA298" s="22"/>
      <c r="FHB298" s="131"/>
      <c r="FHD298" s="27"/>
      <c r="FHE298" s="19"/>
      <c r="FHG298" s="75"/>
      <c r="FHI298" s="22"/>
      <c r="FHJ298" s="131"/>
      <c r="FHL298" s="27"/>
      <c r="FHM298" s="19"/>
      <c r="FHO298" s="75"/>
      <c r="FHQ298" s="22"/>
      <c r="FHR298" s="131"/>
      <c r="FHT298" s="27"/>
      <c r="FHU298" s="19"/>
      <c r="FHW298" s="75"/>
      <c r="FHY298" s="22"/>
      <c r="FHZ298" s="131"/>
      <c r="FIB298" s="27"/>
      <c r="FIC298" s="19"/>
      <c r="FIE298" s="75"/>
      <c r="FIG298" s="22"/>
      <c r="FIH298" s="131"/>
      <c r="FIJ298" s="27"/>
      <c r="FIK298" s="19"/>
      <c r="FIM298" s="75"/>
      <c r="FIO298" s="22"/>
      <c r="FIP298" s="131"/>
      <c r="FIR298" s="27"/>
      <c r="FIS298" s="19"/>
      <c r="FIU298" s="75"/>
      <c r="FIW298" s="22"/>
      <c r="FIX298" s="131"/>
      <c r="FIZ298" s="27"/>
      <c r="FJA298" s="19"/>
      <c r="FJC298" s="75"/>
      <c r="FJE298" s="22"/>
      <c r="FJF298" s="131"/>
      <c r="FJH298" s="27"/>
      <c r="FJI298" s="19"/>
      <c r="FJK298" s="75"/>
      <c r="FJM298" s="22"/>
      <c r="FJN298" s="131"/>
      <c r="FJP298" s="27"/>
      <c r="FJQ298" s="19"/>
      <c r="FJS298" s="75"/>
      <c r="FJU298" s="22"/>
      <c r="FJV298" s="131"/>
      <c r="FJX298" s="27"/>
      <c r="FJY298" s="19"/>
      <c r="FKA298" s="75"/>
      <c r="FKC298" s="22"/>
      <c r="FKD298" s="131"/>
      <c r="FKF298" s="27"/>
      <c r="FKG298" s="19"/>
      <c r="FKI298" s="75"/>
      <c r="FKK298" s="22"/>
      <c r="FKL298" s="131"/>
      <c r="FKN298" s="27"/>
      <c r="FKO298" s="19"/>
      <c r="FKQ298" s="75"/>
      <c r="FKS298" s="22"/>
      <c r="FKT298" s="131"/>
      <c r="FKV298" s="27"/>
      <c r="FKW298" s="19"/>
      <c r="FKY298" s="75"/>
      <c r="FLA298" s="22"/>
      <c r="FLB298" s="131"/>
      <c r="FLD298" s="27"/>
      <c r="FLE298" s="19"/>
      <c r="FLG298" s="75"/>
      <c r="FLI298" s="22"/>
      <c r="FLJ298" s="131"/>
      <c r="FLL298" s="27"/>
      <c r="FLM298" s="19"/>
      <c r="FLO298" s="75"/>
      <c r="FLQ298" s="22"/>
      <c r="FLR298" s="131"/>
      <c r="FLT298" s="27"/>
      <c r="FLU298" s="19"/>
      <c r="FLW298" s="75"/>
      <c r="FLY298" s="22"/>
      <c r="FLZ298" s="131"/>
      <c r="FMB298" s="27"/>
      <c r="FMC298" s="19"/>
      <c r="FME298" s="75"/>
      <c r="FMG298" s="22"/>
      <c r="FMH298" s="131"/>
      <c r="FMJ298" s="27"/>
      <c r="FMK298" s="19"/>
      <c r="FMM298" s="75"/>
      <c r="FMO298" s="22"/>
      <c r="FMP298" s="131"/>
      <c r="FMR298" s="27"/>
      <c r="FMS298" s="19"/>
      <c r="FMU298" s="75"/>
      <c r="FMW298" s="22"/>
      <c r="FMX298" s="131"/>
      <c r="FMZ298" s="27"/>
      <c r="FNA298" s="19"/>
      <c r="FNC298" s="75"/>
      <c r="FNE298" s="22"/>
      <c r="FNF298" s="131"/>
      <c r="FNH298" s="27"/>
      <c r="FNI298" s="19"/>
      <c r="FNK298" s="75"/>
      <c r="FNM298" s="22"/>
      <c r="FNN298" s="131"/>
      <c r="FNP298" s="27"/>
      <c r="FNQ298" s="19"/>
      <c r="FNS298" s="75"/>
      <c r="FNU298" s="22"/>
      <c r="FNV298" s="131"/>
      <c r="FNX298" s="27"/>
      <c r="FNY298" s="19"/>
      <c r="FOA298" s="75"/>
      <c r="FOC298" s="22"/>
      <c r="FOD298" s="131"/>
      <c r="FOF298" s="27"/>
      <c r="FOG298" s="19"/>
      <c r="FOI298" s="75"/>
      <c r="FOK298" s="22"/>
      <c r="FOL298" s="131"/>
      <c r="FON298" s="27"/>
      <c r="FOO298" s="19"/>
      <c r="FOQ298" s="75"/>
      <c r="FOS298" s="22"/>
      <c r="FOT298" s="131"/>
      <c r="FOV298" s="27"/>
      <c r="FOW298" s="19"/>
      <c r="FOY298" s="75"/>
      <c r="FPA298" s="22"/>
      <c r="FPB298" s="131"/>
      <c r="FPD298" s="27"/>
      <c r="FPE298" s="19"/>
      <c r="FPG298" s="75"/>
      <c r="FPI298" s="22"/>
      <c r="FPJ298" s="131"/>
      <c r="FPL298" s="27"/>
      <c r="FPM298" s="19"/>
      <c r="FPO298" s="75"/>
      <c r="FPQ298" s="22"/>
      <c r="FPR298" s="131"/>
      <c r="FPT298" s="27"/>
      <c r="FPU298" s="19"/>
      <c r="FPW298" s="75"/>
      <c r="FPY298" s="22"/>
      <c r="FPZ298" s="131"/>
      <c r="FQB298" s="27"/>
      <c r="FQC298" s="19"/>
      <c r="FQE298" s="75"/>
      <c r="FQG298" s="22"/>
      <c r="FQH298" s="131"/>
      <c r="FQJ298" s="27"/>
      <c r="FQK298" s="19"/>
      <c r="FQM298" s="75"/>
      <c r="FQO298" s="22"/>
      <c r="FQP298" s="131"/>
      <c r="FQR298" s="27"/>
      <c r="FQS298" s="19"/>
      <c r="FQU298" s="75"/>
      <c r="FQW298" s="22"/>
      <c r="FQX298" s="131"/>
      <c r="FQZ298" s="27"/>
      <c r="FRA298" s="19"/>
      <c r="FRC298" s="75"/>
      <c r="FRE298" s="22"/>
      <c r="FRF298" s="131"/>
      <c r="FRH298" s="27"/>
      <c r="FRI298" s="19"/>
      <c r="FRK298" s="75"/>
      <c r="FRM298" s="22"/>
      <c r="FRN298" s="131"/>
      <c r="FRP298" s="27"/>
      <c r="FRQ298" s="19"/>
      <c r="FRS298" s="75"/>
      <c r="FRU298" s="22"/>
      <c r="FRV298" s="131"/>
      <c r="FRX298" s="27"/>
      <c r="FRY298" s="19"/>
      <c r="FSA298" s="75"/>
      <c r="FSC298" s="22"/>
      <c r="FSD298" s="131"/>
      <c r="FSF298" s="27"/>
      <c r="FSG298" s="19"/>
      <c r="FSI298" s="75"/>
      <c r="FSK298" s="22"/>
      <c r="FSL298" s="131"/>
      <c r="FSN298" s="27"/>
      <c r="FSO298" s="19"/>
      <c r="FSQ298" s="75"/>
      <c r="FSS298" s="22"/>
      <c r="FST298" s="131"/>
      <c r="FSV298" s="27"/>
      <c r="FSW298" s="19"/>
      <c r="FSY298" s="75"/>
      <c r="FTA298" s="22"/>
      <c r="FTB298" s="131"/>
      <c r="FTD298" s="27"/>
      <c r="FTE298" s="19"/>
      <c r="FTG298" s="75"/>
      <c r="FTI298" s="22"/>
      <c r="FTJ298" s="131"/>
      <c r="FTL298" s="27"/>
      <c r="FTM298" s="19"/>
      <c r="FTO298" s="75"/>
      <c r="FTQ298" s="22"/>
      <c r="FTR298" s="131"/>
      <c r="FTT298" s="27"/>
      <c r="FTU298" s="19"/>
      <c r="FTW298" s="75"/>
      <c r="FTY298" s="22"/>
      <c r="FTZ298" s="131"/>
      <c r="FUB298" s="27"/>
      <c r="FUC298" s="19"/>
      <c r="FUE298" s="75"/>
      <c r="FUG298" s="22"/>
      <c r="FUH298" s="131"/>
      <c r="FUJ298" s="27"/>
      <c r="FUK298" s="19"/>
      <c r="FUM298" s="75"/>
      <c r="FUO298" s="22"/>
      <c r="FUP298" s="131"/>
      <c r="FUR298" s="27"/>
      <c r="FUS298" s="19"/>
      <c r="FUU298" s="75"/>
      <c r="FUW298" s="22"/>
      <c r="FUX298" s="131"/>
      <c r="FUZ298" s="27"/>
      <c r="FVA298" s="19"/>
      <c r="FVC298" s="75"/>
      <c r="FVE298" s="22"/>
      <c r="FVF298" s="131"/>
      <c r="FVH298" s="27"/>
      <c r="FVI298" s="19"/>
      <c r="FVK298" s="75"/>
      <c r="FVM298" s="22"/>
      <c r="FVN298" s="131"/>
      <c r="FVP298" s="27"/>
      <c r="FVQ298" s="19"/>
      <c r="FVS298" s="75"/>
      <c r="FVU298" s="22"/>
      <c r="FVV298" s="131"/>
      <c r="FVX298" s="27"/>
      <c r="FVY298" s="19"/>
      <c r="FWA298" s="75"/>
      <c r="FWC298" s="22"/>
      <c r="FWD298" s="131"/>
      <c r="FWF298" s="27"/>
      <c r="FWG298" s="19"/>
      <c r="FWI298" s="75"/>
      <c r="FWK298" s="22"/>
      <c r="FWL298" s="131"/>
      <c r="FWN298" s="27"/>
      <c r="FWO298" s="19"/>
      <c r="FWQ298" s="75"/>
      <c r="FWS298" s="22"/>
      <c r="FWT298" s="131"/>
      <c r="FWV298" s="27"/>
      <c r="FWW298" s="19"/>
      <c r="FWY298" s="75"/>
      <c r="FXA298" s="22"/>
      <c r="FXB298" s="131"/>
      <c r="FXD298" s="27"/>
      <c r="FXE298" s="19"/>
      <c r="FXG298" s="75"/>
      <c r="FXI298" s="22"/>
      <c r="FXJ298" s="131"/>
      <c r="FXL298" s="27"/>
      <c r="FXM298" s="19"/>
      <c r="FXO298" s="75"/>
      <c r="FXQ298" s="22"/>
      <c r="FXR298" s="131"/>
      <c r="FXT298" s="27"/>
      <c r="FXU298" s="19"/>
      <c r="FXW298" s="75"/>
      <c r="FXY298" s="22"/>
      <c r="FXZ298" s="131"/>
      <c r="FYB298" s="27"/>
      <c r="FYC298" s="19"/>
      <c r="FYE298" s="75"/>
      <c r="FYG298" s="22"/>
      <c r="FYH298" s="131"/>
      <c r="FYJ298" s="27"/>
      <c r="FYK298" s="19"/>
      <c r="FYM298" s="75"/>
      <c r="FYO298" s="22"/>
      <c r="FYP298" s="131"/>
      <c r="FYR298" s="27"/>
      <c r="FYS298" s="19"/>
      <c r="FYU298" s="75"/>
      <c r="FYW298" s="22"/>
      <c r="FYX298" s="131"/>
      <c r="FYZ298" s="27"/>
      <c r="FZA298" s="19"/>
      <c r="FZC298" s="75"/>
      <c r="FZE298" s="22"/>
      <c r="FZF298" s="131"/>
      <c r="FZH298" s="27"/>
      <c r="FZI298" s="19"/>
      <c r="FZK298" s="75"/>
      <c r="FZM298" s="22"/>
      <c r="FZN298" s="131"/>
      <c r="FZP298" s="27"/>
      <c r="FZQ298" s="19"/>
      <c r="FZS298" s="75"/>
      <c r="FZU298" s="22"/>
      <c r="FZV298" s="131"/>
      <c r="FZX298" s="27"/>
      <c r="FZY298" s="19"/>
      <c r="GAA298" s="75"/>
      <c r="GAC298" s="22"/>
      <c r="GAD298" s="131"/>
      <c r="GAF298" s="27"/>
      <c r="GAG298" s="19"/>
      <c r="GAI298" s="75"/>
      <c r="GAK298" s="22"/>
      <c r="GAL298" s="131"/>
      <c r="GAN298" s="27"/>
      <c r="GAO298" s="19"/>
      <c r="GAQ298" s="75"/>
      <c r="GAS298" s="22"/>
      <c r="GAT298" s="131"/>
      <c r="GAV298" s="27"/>
      <c r="GAW298" s="19"/>
      <c r="GAY298" s="75"/>
      <c r="GBA298" s="22"/>
      <c r="GBB298" s="131"/>
      <c r="GBD298" s="27"/>
      <c r="GBE298" s="19"/>
      <c r="GBG298" s="75"/>
      <c r="GBI298" s="22"/>
      <c r="GBJ298" s="131"/>
      <c r="GBL298" s="27"/>
      <c r="GBM298" s="19"/>
      <c r="GBO298" s="75"/>
      <c r="GBQ298" s="22"/>
      <c r="GBR298" s="131"/>
      <c r="GBT298" s="27"/>
      <c r="GBU298" s="19"/>
      <c r="GBW298" s="75"/>
      <c r="GBY298" s="22"/>
      <c r="GBZ298" s="131"/>
      <c r="GCB298" s="27"/>
      <c r="GCC298" s="19"/>
      <c r="GCE298" s="75"/>
      <c r="GCG298" s="22"/>
      <c r="GCH298" s="131"/>
      <c r="GCJ298" s="27"/>
      <c r="GCK298" s="19"/>
      <c r="GCM298" s="75"/>
      <c r="GCO298" s="22"/>
      <c r="GCP298" s="131"/>
      <c r="GCR298" s="27"/>
      <c r="GCS298" s="19"/>
      <c r="GCU298" s="75"/>
      <c r="GCW298" s="22"/>
      <c r="GCX298" s="131"/>
      <c r="GCZ298" s="27"/>
      <c r="GDA298" s="19"/>
      <c r="GDC298" s="75"/>
      <c r="GDE298" s="22"/>
      <c r="GDF298" s="131"/>
      <c r="GDH298" s="27"/>
      <c r="GDI298" s="19"/>
      <c r="GDK298" s="75"/>
      <c r="GDM298" s="22"/>
      <c r="GDN298" s="131"/>
      <c r="GDP298" s="27"/>
      <c r="GDQ298" s="19"/>
      <c r="GDS298" s="75"/>
      <c r="GDU298" s="22"/>
      <c r="GDV298" s="131"/>
      <c r="GDX298" s="27"/>
      <c r="GDY298" s="19"/>
      <c r="GEA298" s="75"/>
      <c r="GEC298" s="22"/>
      <c r="GED298" s="131"/>
      <c r="GEF298" s="27"/>
      <c r="GEG298" s="19"/>
      <c r="GEI298" s="75"/>
      <c r="GEK298" s="22"/>
      <c r="GEL298" s="131"/>
      <c r="GEN298" s="27"/>
      <c r="GEO298" s="19"/>
      <c r="GEQ298" s="75"/>
      <c r="GES298" s="22"/>
      <c r="GET298" s="131"/>
      <c r="GEV298" s="27"/>
      <c r="GEW298" s="19"/>
      <c r="GEY298" s="75"/>
      <c r="GFA298" s="22"/>
      <c r="GFB298" s="131"/>
      <c r="GFD298" s="27"/>
      <c r="GFE298" s="19"/>
      <c r="GFG298" s="75"/>
      <c r="GFI298" s="22"/>
      <c r="GFJ298" s="131"/>
      <c r="GFL298" s="27"/>
      <c r="GFM298" s="19"/>
      <c r="GFO298" s="75"/>
      <c r="GFQ298" s="22"/>
      <c r="GFR298" s="131"/>
      <c r="GFT298" s="27"/>
      <c r="GFU298" s="19"/>
      <c r="GFW298" s="75"/>
      <c r="GFY298" s="22"/>
      <c r="GFZ298" s="131"/>
      <c r="GGB298" s="27"/>
      <c r="GGC298" s="19"/>
      <c r="GGE298" s="75"/>
      <c r="GGG298" s="22"/>
      <c r="GGH298" s="131"/>
      <c r="GGJ298" s="27"/>
      <c r="GGK298" s="19"/>
      <c r="GGM298" s="75"/>
      <c r="GGO298" s="22"/>
      <c r="GGP298" s="131"/>
      <c r="GGR298" s="27"/>
      <c r="GGS298" s="19"/>
      <c r="GGU298" s="75"/>
      <c r="GGW298" s="22"/>
      <c r="GGX298" s="131"/>
      <c r="GGZ298" s="27"/>
      <c r="GHA298" s="19"/>
      <c r="GHC298" s="75"/>
      <c r="GHE298" s="22"/>
      <c r="GHF298" s="131"/>
      <c r="GHH298" s="27"/>
      <c r="GHI298" s="19"/>
      <c r="GHK298" s="75"/>
      <c r="GHM298" s="22"/>
      <c r="GHN298" s="131"/>
      <c r="GHP298" s="27"/>
      <c r="GHQ298" s="19"/>
      <c r="GHS298" s="75"/>
      <c r="GHU298" s="22"/>
      <c r="GHV298" s="131"/>
      <c r="GHX298" s="27"/>
      <c r="GHY298" s="19"/>
      <c r="GIA298" s="75"/>
      <c r="GIC298" s="22"/>
      <c r="GID298" s="131"/>
      <c r="GIF298" s="27"/>
      <c r="GIG298" s="19"/>
      <c r="GII298" s="75"/>
      <c r="GIK298" s="22"/>
      <c r="GIL298" s="131"/>
      <c r="GIN298" s="27"/>
      <c r="GIO298" s="19"/>
      <c r="GIQ298" s="75"/>
      <c r="GIS298" s="22"/>
      <c r="GIT298" s="131"/>
      <c r="GIV298" s="27"/>
      <c r="GIW298" s="19"/>
      <c r="GIY298" s="75"/>
      <c r="GJA298" s="22"/>
      <c r="GJB298" s="131"/>
      <c r="GJD298" s="27"/>
      <c r="GJE298" s="19"/>
      <c r="GJG298" s="75"/>
      <c r="GJI298" s="22"/>
      <c r="GJJ298" s="131"/>
      <c r="GJL298" s="27"/>
      <c r="GJM298" s="19"/>
      <c r="GJO298" s="75"/>
      <c r="GJQ298" s="22"/>
      <c r="GJR298" s="131"/>
      <c r="GJT298" s="27"/>
      <c r="GJU298" s="19"/>
      <c r="GJW298" s="75"/>
      <c r="GJY298" s="22"/>
      <c r="GJZ298" s="131"/>
      <c r="GKB298" s="27"/>
      <c r="GKC298" s="19"/>
      <c r="GKE298" s="75"/>
      <c r="GKG298" s="22"/>
      <c r="GKH298" s="131"/>
      <c r="GKJ298" s="27"/>
      <c r="GKK298" s="19"/>
      <c r="GKM298" s="75"/>
      <c r="GKO298" s="22"/>
      <c r="GKP298" s="131"/>
      <c r="GKR298" s="27"/>
      <c r="GKS298" s="19"/>
      <c r="GKU298" s="75"/>
      <c r="GKW298" s="22"/>
      <c r="GKX298" s="131"/>
      <c r="GKZ298" s="27"/>
      <c r="GLA298" s="19"/>
      <c r="GLC298" s="75"/>
      <c r="GLE298" s="22"/>
      <c r="GLF298" s="131"/>
      <c r="GLH298" s="27"/>
      <c r="GLI298" s="19"/>
      <c r="GLK298" s="75"/>
      <c r="GLM298" s="22"/>
      <c r="GLN298" s="131"/>
      <c r="GLP298" s="27"/>
      <c r="GLQ298" s="19"/>
      <c r="GLS298" s="75"/>
      <c r="GLU298" s="22"/>
      <c r="GLV298" s="131"/>
      <c r="GLX298" s="27"/>
      <c r="GLY298" s="19"/>
      <c r="GMA298" s="75"/>
      <c r="GMC298" s="22"/>
      <c r="GMD298" s="131"/>
      <c r="GMF298" s="27"/>
      <c r="GMG298" s="19"/>
      <c r="GMI298" s="75"/>
      <c r="GMK298" s="22"/>
      <c r="GML298" s="131"/>
      <c r="GMN298" s="27"/>
      <c r="GMO298" s="19"/>
      <c r="GMQ298" s="75"/>
      <c r="GMS298" s="22"/>
      <c r="GMT298" s="131"/>
      <c r="GMV298" s="27"/>
      <c r="GMW298" s="19"/>
      <c r="GMY298" s="75"/>
      <c r="GNA298" s="22"/>
      <c r="GNB298" s="131"/>
      <c r="GND298" s="27"/>
      <c r="GNE298" s="19"/>
      <c r="GNG298" s="75"/>
      <c r="GNI298" s="22"/>
      <c r="GNJ298" s="131"/>
      <c r="GNL298" s="27"/>
      <c r="GNM298" s="19"/>
      <c r="GNO298" s="75"/>
      <c r="GNQ298" s="22"/>
      <c r="GNR298" s="131"/>
      <c r="GNT298" s="27"/>
      <c r="GNU298" s="19"/>
      <c r="GNW298" s="75"/>
      <c r="GNY298" s="22"/>
      <c r="GNZ298" s="131"/>
      <c r="GOB298" s="27"/>
      <c r="GOC298" s="19"/>
      <c r="GOE298" s="75"/>
      <c r="GOG298" s="22"/>
      <c r="GOH298" s="131"/>
      <c r="GOJ298" s="27"/>
      <c r="GOK298" s="19"/>
      <c r="GOM298" s="75"/>
      <c r="GOO298" s="22"/>
      <c r="GOP298" s="131"/>
      <c r="GOR298" s="27"/>
      <c r="GOS298" s="19"/>
      <c r="GOU298" s="75"/>
      <c r="GOW298" s="22"/>
      <c r="GOX298" s="131"/>
      <c r="GOZ298" s="27"/>
      <c r="GPA298" s="19"/>
      <c r="GPC298" s="75"/>
      <c r="GPE298" s="22"/>
      <c r="GPF298" s="131"/>
      <c r="GPH298" s="27"/>
      <c r="GPI298" s="19"/>
      <c r="GPK298" s="75"/>
      <c r="GPM298" s="22"/>
      <c r="GPN298" s="131"/>
      <c r="GPP298" s="27"/>
      <c r="GPQ298" s="19"/>
      <c r="GPS298" s="75"/>
      <c r="GPU298" s="22"/>
      <c r="GPV298" s="131"/>
      <c r="GPX298" s="27"/>
      <c r="GPY298" s="19"/>
      <c r="GQA298" s="75"/>
      <c r="GQC298" s="22"/>
      <c r="GQD298" s="131"/>
      <c r="GQF298" s="27"/>
      <c r="GQG298" s="19"/>
      <c r="GQI298" s="75"/>
      <c r="GQK298" s="22"/>
      <c r="GQL298" s="131"/>
      <c r="GQN298" s="27"/>
      <c r="GQO298" s="19"/>
      <c r="GQQ298" s="75"/>
      <c r="GQS298" s="22"/>
      <c r="GQT298" s="131"/>
      <c r="GQV298" s="27"/>
      <c r="GQW298" s="19"/>
      <c r="GQY298" s="75"/>
      <c r="GRA298" s="22"/>
      <c r="GRB298" s="131"/>
      <c r="GRD298" s="27"/>
      <c r="GRE298" s="19"/>
      <c r="GRG298" s="75"/>
      <c r="GRI298" s="22"/>
      <c r="GRJ298" s="131"/>
      <c r="GRL298" s="27"/>
      <c r="GRM298" s="19"/>
      <c r="GRO298" s="75"/>
      <c r="GRQ298" s="22"/>
      <c r="GRR298" s="131"/>
      <c r="GRT298" s="27"/>
      <c r="GRU298" s="19"/>
      <c r="GRW298" s="75"/>
      <c r="GRY298" s="22"/>
      <c r="GRZ298" s="131"/>
      <c r="GSB298" s="27"/>
      <c r="GSC298" s="19"/>
      <c r="GSE298" s="75"/>
      <c r="GSG298" s="22"/>
      <c r="GSH298" s="131"/>
      <c r="GSJ298" s="27"/>
      <c r="GSK298" s="19"/>
      <c r="GSM298" s="75"/>
      <c r="GSO298" s="22"/>
      <c r="GSP298" s="131"/>
      <c r="GSR298" s="27"/>
      <c r="GSS298" s="19"/>
      <c r="GSU298" s="75"/>
      <c r="GSW298" s="22"/>
      <c r="GSX298" s="131"/>
      <c r="GSZ298" s="27"/>
      <c r="GTA298" s="19"/>
      <c r="GTC298" s="75"/>
      <c r="GTE298" s="22"/>
      <c r="GTF298" s="131"/>
      <c r="GTH298" s="27"/>
      <c r="GTI298" s="19"/>
      <c r="GTK298" s="75"/>
      <c r="GTM298" s="22"/>
      <c r="GTN298" s="131"/>
      <c r="GTP298" s="27"/>
      <c r="GTQ298" s="19"/>
      <c r="GTS298" s="75"/>
      <c r="GTU298" s="22"/>
      <c r="GTV298" s="131"/>
      <c r="GTX298" s="27"/>
      <c r="GTY298" s="19"/>
      <c r="GUA298" s="75"/>
      <c r="GUC298" s="22"/>
      <c r="GUD298" s="131"/>
      <c r="GUF298" s="27"/>
      <c r="GUG298" s="19"/>
      <c r="GUI298" s="75"/>
      <c r="GUK298" s="22"/>
      <c r="GUL298" s="131"/>
      <c r="GUN298" s="27"/>
      <c r="GUO298" s="19"/>
      <c r="GUQ298" s="75"/>
      <c r="GUS298" s="22"/>
      <c r="GUT298" s="131"/>
      <c r="GUV298" s="27"/>
      <c r="GUW298" s="19"/>
      <c r="GUY298" s="75"/>
      <c r="GVA298" s="22"/>
      <c r="GVB298" s="131"/>
      <c r="GVD298" s="27"/>
      <c r="GVE298" s="19"/>
      <c r="GVG298" s="75"/>
      <c r="GVI298" s="22"/>
      <c r="GVJ298" s="131"/>
      <c r="GVL298" s="27"/>
      <c r="GVM298" s="19"/>
      <c r="GVO298" s="75"/>
      <c r="GVQ298" s="22"/>
      <c r="GVR298" s="131"/>
      <c r="GVT298" s="27"/>
      <c r="GVU298" s="19"/>
      <c r="GVW298" s="75"/>
      <c r="GVY298" s="22"/>
      <c r="GVZ298" s="131"/>
      <c r="GWB298" s="27"/>
      <c r="GWC298" s="19"/>
      <c r="GWE298" s="75"/>
      <c r="GWG298" s="22"/>
      <c r="GWH298" s="131"/>
      <c r="GWJ298" s="27"/>
      <c r="GWK298" s="19"/>
      <c r="GWM298" s="75"/>
      <c r="GWO298" s="22"/>
      <c r="GWP298" s="131"/>
      <c r="GWR298" s="27"/>
      <c r="GWS298" s="19"/>
      <c r="GWU298" s="75"/>
      <c r="GWW298" s="22"/>
      <c r="GWX298" s="131"/>
      <c r="GWZ298" s="27"/>
      <c r="GXA298" s="19"/>
      <c r="GXC298" s="75"/>
      <c r="GXE298" s="22"/>
      <c r="GXF298" s="131"/>
      <c r="GXH298" s="27"/>
      <c r="GXI298" s="19"/>
      <c r="GXK298" s="75"/>
      <c r="GXM298" s="22"/>
      <c r="GXN298" s="131"/>
      <c r="GXP298" s="27"/>
      <c r="GXQ298" s="19"/>
      <c r="GXS298" s="75"/>
      <c r="GXU298" s="22"/>
      <c r="GXV298" s="131"/>
      <c r="GXX298" s="27"/>
      <c r="GXY298" s="19"/>
      <c r="GYA298" s="75"/>
      <c r="GYC298" s="22"/>
      <c r="GYD298" s="131"/>
      <c r="GYF298" s="27"/>
      <c r="GYG298" s="19"/>
      <c r="GYI298" s="75"/>
      <c r="GYK298" s="22"/>
      <c r="GYL298" s="131"/>
      <c r="GYN298" s="27"/>
      <c r="GYO298" s="19"/>
      <c r="GYQ298" s="75"/>
      <c r="GYS298" s="22"/>
      <c r="GYT298" s="131"/>
      <c r="GYV298" s="27"/>
      <c r="GYW298" s="19"/>
      <c r="GYY298" s="75"/>
      <c r="GZA298" s="22"/>
      <c r="GZB298" s="131"/>
      <c r="GZD298" s="27"/>
      <c r="GZE298" s="19"/>
      <c r="GZG298" s="75"/>
      <c r="GZI298" s="22"/>
      <c r="GZJ298" s="131"/>
      <c r="GZL298" s="27"/>
      <c r="GZM298" s="19"/>
      <c r="GZO298" s="75"/>
      <c r="GZQ298" s="22"/>
      <c r="GZR298" s="131"/>
      <c r="GZT298" s="27"/>
      <c r="GZU298" s="19"/>
      <c r="GZW298" s="75"/>
      <c r="GZY298" s="22"/>
      <c r="GZZ298" s="131"/>
      <c r="HAB298" s="27"/>
      <c r="HAC298" s="19"/>
      <c r="HAE298" s="75"/>
      <c r="HAG298" s="22"/>
      <c r="HAH298" s="131"/>
      <c r="HAJ298" s="27"/>
      <c r="HAK298" s="19"/>
      <c r="HAM298" s="75"/>
      <c r="HAO298" s="22"/>
      <c r="HAP298" s="131"/>
      <c r="HAR298" s="27"/>
      <c r="HAS298" s="19"/>
      <c r="HAU298" s="75"/>
      <c r="HAW298" s="22"/>
      <c r="HAX298" s="131"/>
      <c r="HAZ298" s="27"/>
      <c r="HBA298" s="19"/>
      <c r="HBC298" s="75"/>
      <c r="HBE298" s="22"/>
      <c r="HBF298" s="131"/>
      <c r="HBH298" s="27"/>
      <c r="HBI298" s="19"/>
      <c r="HBK298" s="75"/>
      <c r="HBM298" s="22"/>
      <c r="HBN298" s="131"/>
      <c r="HBP298" s="27"/>
      <c r="HBQ298" s="19"/>
      <c r="HBS298" s="75"/>
      <c r="HBU298" s="22"/>
      <c r="HBV298" s="131"/>
      <c r="HBX298" s="27"/>
      <c r="HBY298" s="19"/>
      <c r="HCA298" s="75"/>
      <c r="HCC298" s="22"/>
      <c r="HCD298" s="131"/>
      <c r="HCF298" s="27"/>
      <c r="HCG298" s="19"/>
      <c r="HCI298" s="75"/>
      <c r="HCK298" s="22"/>
      <c r="HCL298" s="131"/>
      <c r="HCN298" s="27"/>
      <c r="HCO298" s="19"/>
      <c r="HCQ298" s="75"/>
      <c r="HCS298" s="22"/>
      <c r="HCT298" s="131"/>
      <c r="HCV298" s="27"/>
      <c r="HCW298" s="19"/>
      <c r="HCY298" s="75"/>
      <c r="HDA298" s="22"/>
      <c r="HDB298" s="131"/>
      <c r="HDD298" s="27"/>
      <c r="HDE298" s="19"/>
      <c r="HDG298" s="75"/>
      <c r="HDI298" s="22"/>
      <c r="HDJ298" s="131"/>
      <c r="HDL298" s="27"/>
      <c r="HDM298" s="19"/>
      <c r="HDO298" s="75"/>
      <c r="HDQ298" s="22"/>
      <c r="HDR298" s="131"/>
      <c r="HDT298" s="27"/>
      <c r="HDU298" s="19"/>
      <c r="HDW298" s="75"/>
      <c r="HDY298" s="22"/>
      <c r="HDZ298" s="131"/>
      <c r="HEB298" s="27"/>
      <c r="HEC298" s="19"/>
      <c r="HEE298" s="75"/>
      <c r="HEG298" s="22"/>
      <c r="HEH298" s="131"/>
      <c r="HEJ298" s="27"/>
      <c r="HEK298" s="19"/>
      <c r="HEM298" s="75"/>
      <c r="HEO298" s="22"/>
      <c r="HEP298" s="131"/>
      <c r="HER298" s="27"/>
      <c r="HES298" s="19"/>
      <c r="HEU298" s="75"/>
      <c r="HEW298" s="22"/>
      <c r="HEX298" s="131"/>
      <c r="HEZ298" s="27"/>
      <c r="HFA298" s="19"/>
      <c r="HFC298" s="75"/>
      <c r="HFE298" s="22"/>
      <c r="HFF298" s="131"/>
      <c r="HFH298" s="27"/>
      <c r="HFI298" s="19"/>
      <c r="HFK298" s="75"/>
      <c r="HFM298" s="22"/>
      <c r="HFN298" s="131"/>
      <c r="HFP298" s="27"/>
      <c r="HFQ298" s="19"/>
      <c r="HFS298" s="75"/>
      <c r="HFU298" s="22"/>
      <c r="HFV298" s="131"/>
      <c r="HFX298" s="27"/>
      <c r="HFY298" s="19"/>
      <c r="HGA298" s="75"/>
      <c r="HGC298" s="22"/>
      <c r="HGD298" s="131"/>
      <c r="HGF298" s="27"/>
      <c r="HGG298" s="19"/>
      <c r="HGI298" s="75"/>
      <c r="HGK298" s="22"/>
      <c r="HGL298" s="131"/>
      <c r="HGN298" s="27"/>
      <c r="HGO298" s="19"/>
      <c r="HGQ298" s="75"/>
      <c r="HGS298" s="22"/>
      <c r="HGT298" s="131"/>
      <c r="HGV298" s="27"/>
      <c r="HGW298" s="19"/>
      <c r="HGY298" s="75"/>
      <c r="HHA298" s="22"/>
      <c r="HHB298" s="131"/>
      <c r="HHD298" s="27"/>
      <c r="HHE298" s="19"/>
      <c r="HHG298" s="75"/>
      <c r="HHI298" s="22"/>
      <c r="HHJ298" s="131"/>
      <c r="HHL298" s="27"/>
      <c r="HHM298" s="19"/>
      <c r="HHO298" s="75"/>
      <c r="HHQ298" s="22"/>
      <c r="HHR298" s="131"/>
      <c r="HHT298" s="27"/>
      <c r="HHU298" s="19"/>
      <c r="HHW298" s="75"/>
      <c r="HHY298" s="22"/>
      <c r="HHZ298" s="131"/>
      <c r="HIB298" s="27"/>
      <c r="HIC298" s="19"/>
      <c r="HIE298" s="75"/>
      <c r="HIG298" s="22"/>
      <c r="HIH298" s="131"/>
      <c r="HIJ298" s="27"/>
      <c r="HIK298" s="19"/>
      <c r="HIM298" s="75"/>
      <c r="HIO298" s="22"/>
      <c r="HIP298" s="131"/>
      <c r="HIR298" s="27"/>
      <c r="HIS298" s="19"/>
      <c r="HIU298" s="75"/>
      <c r="HIW298" s="22"/>
      <c r="HIX298" s="131"/>
      <c r="HIZ298" s="27"/>
      <c r="HJA298" s="19"/>
      <c r="HJC298" s="75"/>
      <c r="HJE298" s="22"/>
      <c r="HJF298" s="131"/>
      <c r="HJH298" s="27"/>
      <c r="HJI298" s="19"/>
      <c r="HJK298" s="75"/>
      <c r="HJM298" s="22"/>
      <c r="HJN298" s="131"/>
      <c r="HJP298" s="27"/>
      <c r="HJQ298" s="19"/>
      <c r="HJS298" s="75"/>
      <c r="HJU298" s="22"/>
      <c r="HJV298" s="131"/>
      <c r="HJX298" s="27"/>
      <c r="HJY298" s="19"/>
      <c r="HKA298" s="75"/>
      <c r="HKC298" s="22"/>
      <c r="HKD298" s="131"/>
      <c r="HKF298" s="27"/>
      <c r="HKG298" s="19"/>
      <c r="HKI298" s="75"/>
      <c r="HKK298" s="22"/>
      <c r="HKL298" s="131"/>
      <c r="HKN298" s="27"/>
      <c r="HKO298" s="19"/>
      <c r="HKQ298" s="75"/>
      <c r="HKS298" s="22"/>
      <c r="HKT298" s="131"/>
      <c r="HKV298" s="27"/>
      <c r="HKW298" s="19"/>
      <c r="HKY298" s="75"/>
      <c r="HLA298" s="22"/>
      <c r="HLB298" s="131"/>
      <c r="HLD298" s="27"/>
      <c r="HLE298" s="19"/>
      <c r="HLG298" s="75"/>
      <c r="HLI298" s="22"/>
      <c r="HLJ298" s="131"/>
      <c r="HLL298" s="27"/>
      <c r="HLM298" s="19"/>
      <c r="HLO298" s="75"/>
      <c r="HLQ298" s="22"/>
      <c r="HLR298" s="131"/>
      <c r="HLT298" s="27"/>
      <c r="HLU298" s="19"/>
      <c r="HLW298" s="75"/>
      <c r="HLY298" s="22"/>
      <c r="HLZ298" s="131"/>
      <c r="HMB298" s="27"/>
      <c r="HMC298" s="19"/>
      <c r="HME298" s="75"/>
      <c r="HMG298" s="22"/>
      <c r="HMH298" s="131"/>
      <c r="HMJ298" s="27"/>
      <c r="HMK298" s="19"/>
      <c r="HMM298" s="75"/>
      <c r="HMO298" s="22"/>
      <c r="HMP298" s="131"/>
      <c r="HMR298" s="27"/>
      <c r="HMS298" s="19"/>
      <c r="HMU298" s="75"/>
      <c r="HMW298" s="22"/>
      <c r="HMX298" s="131"/>
      <c r="HMZ298" s="27"/>
      <c r="HNA298" s="19"/>
      <c r="HNC298" s="75"/>
      <c r="HNE298" s="22"/>
      <c r="HNF298" s="131"/>
      <c r="HNH298" s="27"/>
      <c r="HNI298" s="19"/>
      <c r="HNK298" s="75"/>
      <c r="HNM298" s="22"/>
      <c r="HNN298" s="131"/>
      <c r="HNP298" s="27"/>
      <c r="HNQ298" s="19"/>
      <c r="HNS298" s="75"/>
      <c r="HNU298" s="22"/>
      <c r="HNV298" s="131"/>
      <c r="HNX298" s="27"/>
      <c r="HNY298" s="19"/>
      <c r="HOA298" s="75"/>
      <c r="HOC298" s="22"/>
      <c r="HOD298" s="131"/>
      <c r="HOF298" s="27"/>
      <c r="HOG298" s="19"/>
      <c r="HOI298" s="75"/>
      <c r="HOK298" s="22"/>
      <c r="HOL298" s="131"/>
      <c r="HON298" s="27"/>
      <c r="HOO298" s="19"/>
      <c r="HOQ298" s="75"/>
      <c r="HOS298" s="22"/>
      <c r="HOT298" s="131"/>
      <c r="HOV298" s="27"/>
      <c r="HOW298" s="19"/>
      <c r="HOY298" s="75"/>
      <c r="HPA298" s="22"/>
      <c r="HPB298" s="131"/>
      <c r="HPD298" s="27"/>
      <c r="HPE298" s="19"/>
      <c r="HPG298" s="75"/>
      <c r="HPI298" s="22"/>
      <c r="HPJ298" s="131"/>
      <c r="HPL298" s="27"/>
      <c r="HPM298" s="19"/>
      <c r="HPO298" s="75"/>
      <c r="HPQ298" s="22"/>
      <c r="HPR298" s="131"/>
      <c r="HPT298" s="27"/>
      <c r="HPU298" s="19"/>
      <c r="HPW298" s="75"/>
      <c r="HPY298" s="22"/>
      <c r="HPZ298" s="131"/>
      <c r="HQB298" s="27"/>
      <c r="HQC298" s="19"/>
      <c r="HQE298" s="75"/>
      <c r="HQG298" s="22"/>
      <c r="HQH298" s="131"/>
      <c r="HQJ298" s="27"/>
      <c r="HQK298" s="19"/>
      <c r="HQM298" s="75"/>
      <c r="HQO298" s="22"/>
      <c r="HQP298" s="131"/>
      <c r="HQR298" s="27"/>
      <c r="HQS298" s="19"/>
      <c r="HQU298" s="75"/>
      <c r="HQW298" s="22"/>
      <c r="HQX298" s="131"/>
      <c r="HQZ298" s="27"/>
      <c r="HRA298" s="19"/>
      <c r="HRC298" s="75"/>
      <c r="HRE298" s="22"/>
      <c r="HRF298" s="131"/>
      <c r="HRH298" s="27"/>
      <c r="HRI298" s="19"/>
      <c r="HRK298" s="75"/>
      <c r="HRM298" s="22"/>
      <c r="HRN298" s="131"/>
      <c r="HRP298" s="27"/>
      <c r="HRQ298" s="19"/>
      <c r="HRS298" s="75"/>
      <c r="HRU298" s="22"/>
      <c r="HRV298" s="131"/>
      <c r="HRX298" s="27"/>
      <c r="HRY298" s="19"/>
      <c r="HSA298" s="75"/>
      <c r="HSC298" s="22"/>
      <c r="HSD298" s="131"/>
      <c r="HSF298" s="27"/>
      <c r="HSG298" s="19"/>
      <c r="HSI298" s="75"/>
      <c r="HSK298" s="22"/>
      <c r="HSL298" s="131"/>
      <c r="HSN298" s="27"/>
      <c r="HSO298" s="19"/>
      <c r="HSQ298" s="75"/>
      <c r="HSS298" s="22"/>
      <c r="HST298" s="131"/>
      <c r="HSV298" s="27"/>
      <c r="HSW298" s="19"/>
      <c r="HSY298" s="75"/>
      <c r="HTA298" s="22"/>
      <c r="HTB298" s="131"/>
      <c r="HTD298" s="27"/>
      <c r="HTE298" s="19"/>
      <c r="HTG298" s="75"/>
      <c r="HTI298" s="22"/>
      <c r="HTJ298" s="131"/>
      <c r="HTL298" s="27"/>
      <c r="HTM298" s="19"/>
      <c r="HTO298" s="75"/>
      <c r="HTQ298" s="22"/>
      <c r="HTR298" s="131"/>
      <c r="HTT298" s="27"/>
      <c r="HTU298" s="19"/>
      <c r="HTW298" s="75"/>
      <c r="HTY298" s="22"/>
      <c r="HTZ298" s="131"/>
      <c r="HUB298" s="27"/>
      <c r="HUC298" s="19"/>
      <c r="HUE298" s="75"/>
      <c r="HUG298" s="22"/>
      <c r="HUH298" s="131"/>
      <c r="HUJ298" s="27"/>
      <c r="HUK298" s="19"/>
      <c r="HUM298" s="75"/>
      <c r="HUO298" s="22"/>
      <c r="HUP298" s="131"/>
      <c r="HUR298" s="27"/>
      <c r="HUS298" s="19"/>
      <c r="HUU298" s="75"/>
      <c r="HUW298" s="22"/>
      <c r="HUX298" s="131"/>
      <c r="HUZ298" s="27"/>
      <c r="HVA298" s="19"/>
      <c r="HVC298" s="75"/>
      <c r="HVE298" s="22"/>
      <c r="HVF298" s="131"/>
      <c r="HVH298" s="27"/>
      <c r="HVI298" s="19"/>
      <c r="HVK298" s="75"/>
      <c r="HVM298" s="22"/>
      <c r="HVN298" s="131"/>
      <c r="HVP298" s="27"/>
      <c r="HVQ298" s="19"/>
      <c r="HVS298" s="75"/>
      <c r="HVU298" s="22"/>
      <c r="HVV298" s="131"/>
      <c r="HVX298" s="27"/>
      <c r="HVY298" s="19"/>
      <c r="HWA298" s="75"/>
      <c r="HWC298" s="22"/>
      <c r="HWD298" s="131"/>
      <c r="HWF298" s="27"/>
      <c r="HWG298" s="19"/>
      <c r="HWI298" s="75"/>
      <c r="HWK298" s="22"/>
      <c r="HWL298" s="131"/>
      <c r="HWN298" s="27"/>
      <c r="HWO298" s="19"/>
      <c r="HWQ298" s="75"/>
      <c r="HWS298" s="22"/>
      <c r="HWT298" s="131"/>
      <c r="HWV298" s="27"/>
      <c r="HWW298" s="19"/>
      <c r="HWY298" s="75"/>
      <c r="HXA298" s="22"/>
      <c r="HXB298" s="131"/>
      <c r="HXD298" s="27"/>
      <c r="HXE298" s="19"/>
      <c r="HXG298" s="75"/>
      <c r="HXI298" s="22"/>
      <c r="HXJ298" s="131"/>
      <c r="HXL298" s="27"/>
      <c r="HXM298" s="19"/>
      <c r="HXO298" s="75"/>
      <c r="HXQ298" s="22"/>
      <c r="HXR298" s="131"/>
      <c r="HXT298" s="27"/>
      <c r="HXU298" s="19"/>
      <c r="HXW298" s="75"/>
      <c r="HXY298" s="22"/>
      <c r="HXZ298" s="131"/>
      <c r="HYB298" s="27"/>
      <c r="HYC298" s="19"/>
      <c r="HYE298" s="75"/>
      <c r="HYG298" s="22"/>
      <c r="HYH298" s="131"/>
      <c r="HYJ298" s="27"/>
      <c r="HYK298" s="19"/>
      <c r="HYM298" s="75"/>
      <c r="HYO298" s="22"/>
      <c r="HYP298" s="131"/>
      <c r="HYR298" s="27"/>
      <c r="HYS298" s="19"/>
      <c r="HYU298" s="75"/>
      <c r="HYW298" s="22"/>
      <c r="HYX298" s="131"/>
      <c r="HYZ298" s="27"/>
      <c r="HZA298" s="19"/>
      <c r="HZC298" s="75"/>
      <c r="HZE298" s="22"/>
      <c r="HZF298" s="131"/>
      <c r="HZH298" s="27"/>
      <c r="HZI298" s="19"/>
      <c r="HZK298" s="75"/>
      <c r="HZM298" s="22"/>
      <c r="HZN298" s="131"/>
      <c r="HZP298" s="27"/>
      <c r="HZQ298" s="19"/>
      <c r="HZS298" s="75"/>
      <c r="HZU298" s="22"/>
      <c r="HZV298" s="131"/>
      <c r="HZX298" s="27"/>
      <c r="HZY298" s="19"/>
      <c r="IAA298" s="75"/>
      <c r="IAC298" s="22"/>
      <c r="IAD298" s="131"/>
      <c r="IAF298" s="27"/>
      <c r="IAG298" s="19"/>
      <c r="IAI298" s="75"/>
      <c r="IAK298" s="22"/>
      <c r="IAL298" s="131"/>
      <c r="IAN298" s="27"/>
      <c r="IAO298" s="19"/>
      <c r="IAQ298" s="75"/>
      <c r="IAS298" s="22"/>
      <c r="IAT298" s="131"/>
      <c r="IAV298" s="27"/>
      <c r="IAW298" s="19"/>
      <c r="IAY298" s="75"/>
      <c r="IBA298" s="22"/>
      <c r="IBB298" s="131"/>
      <c r="IBD298" s="27"/>
      <c r="IBE298" s="19"/>
      <c r="IBG298" s="75"/>
      <c r="IBI298" s="22"/>
      <c r="IBJ298" s="131"/>
      <c r="IBL298" s="27"/>
      <c r="IBM298" s="19"/>
      <c r="IBO298" s="75"/>
      <c r="IBQ298" s="22"/>
      <c r="IBR298" s="131"/>
      <c r="IBT298" s="27"/>
      <c r="IBU298" s="19"/>
      <c r="IBW298" s="75"/>
      <c r="IBY298" s="22"/>
      <c r="IBZ298" s="131"/>
      <c r="ICB298" s="27"/>
      <c r="ICC298" s="19"/>
      <c r="ICE298" s="75"/>
      <c r="ICG298" s="22"/>
      <c r="ICH298" s="131"/>
      <c r="ICJ298" s="27"/>
      <c r="ICK298" s="19"/>
      <c r="ICM298" s="75"/>
      <c r="ICO298" s="22"/>
      <c r="ICP298" s="131"/>
      <c r="ICR298" s="27"/>
      <c r="ICS298" s="19"/>
      <c r="ICU298" s="75"/>
      <c r="ICW298" s="22"/>
      <c r="ICX298" s="131"/>
      <c r="ICZ298" s="27"/>
      <c r="IDA298" s="19"/>
      <c r="IDC298" s="75"/>
      <c r="IDE298" s="22"/>
      <c r="IDF298" s="131"/>
      <c r="IDH298" s="27"/>
      <c r="IDI298" s="19"/>
      <c r="IDK298" s="75"/>
      <c r="IDM298" s="22"/>
      <c r="IDN298" s="131"/>
      <c r="IDP298" s="27"/>
      <c r="IDQ298" s="19"/>
      <c r="IDS298" s="75"/>
      <c r="IDU298" s="22"/>
      <c r="IDV298" s="131"/>
      <c r="IDX298" s="27"/>
      <c r="IDY298" s="19"/>
      <c r="IEA298" s="75"/>
      <c r="IEC298" s="22"/>
      <c r="IED298" s="131"/>
      <c r="IEF298" s="27"/>
      <c r="IEG298" s="19"/>
      <c r="IEI298" s="75"/>
      <c r="IEK298" s="22"/>
      <c r="IEL298" s="131"/>
      <c r="IEN298" s="27"/>
      <c r="IEO298" s="19"/>
      <c r="IEQ298" s="75"/>
      <c r="IES298" s="22"/>
      <c r="IET298" s="131"/>
      <c r="IEV298" s="27"/>
      <c r="IEW298" s="19"/>
      <c r="IEY298" s="75"/>
      <c r="IFA298" s="22"/>
      <c r="IFB298" s="131"/>
      <c r="IFD298" s="27"/>
      <c r="IFE298" s="19"/>
      <c r="IFG298" s="75"/>
      <c r="IFI298" s="22"/>
      <c r="IFJ298" s="131"/>
      <c r="IFL298" s="27"/>
      <c r="IFM298" s="19"/>
      <c r="IFO298" s="75"/>
      <c r="IFQ298" s="22"/>
      <c r="IFR298" s="131"/>
      <c r="IFT298" s="27"/>
      <c r="IFU298" s="19"/>
      <c r="IFW298" s="75"/>
      <c r="IFY298" s="22"/>
      <c r="IFZ298" s="131"/>
      <c r="IGB298" s="27"/>
      <c r="IGC298" s="19"/>
      <c r="IGE298" s="75"/>
      <c r="IGG298" s="22"/>
      <c r="IGH298" s="131"/>
      <c r="IGJ298" s="27"/>
      <c r="IGK298" s="19"/>
      <c r="IGM298" s="75"/>
      <c r="IGO298" s="22"/>
      <c r="IGP298" s="131"/>
      <c r="IGR298" s="27"/>
      <c r="IGS298" s="19"/>
      <c r="IGU298" s="75"/>
      <c r="IGW298" s="22"/>
      <c r="IGX298" s="131"/>
      <c r="IGZ298" s="27"/>
      <c r="IHA298" s="19"/>
      <c r="IHC298" s="75"/>
      <c r="IHE298" s="22"/>
      <c r="IHF298" s="131"/>
      <c r="IHH298" s="27"/>
      <c r="IHI298" s="19"/>
      <c r="IHK298" s="75"/>
      <c r="IHM298" s="22"/>
      <c r="IHN298" s="131"/>
      <c r="IHP298" s="27"/>
      <c r="IHQ298" s="19"/>
      <c r="IHS298" s="75"/>
      <c r="IHU298" s="22"/>
      <c r="IHV298" s="131"/>
      <c r="IHX298" s="27"/>
      <c r="IHY298" s="19"/>
      <c r="IIA298" s="75"/>
      <c r="IIC298" s="22"/>
      <c r="IID298" s="131"/>
      <c r="IIF298" s="27"/>
      <c r="IIG298" s="19"/>
      <c r="III298" s="75"/>
      <c r="IIK298" s="22"/>
      <c r="IIL298" s="131"/>
      <c r="IIN298" s="27"/>
      <c r="IIO298" s="19"/>
      <c r="IIQ298" s="75"/>
      <c r="IIS298" s="22"/>
      <c r="IIT298" s="131"/>
      <c r="IIV298" s="27"/>
      <c r="IIW298" s="19"/>
      <c r="IIY298" s="75"/>
      <c r="IJA298" s="22"/>
      <c r="IJB298" s="131"/>
      <c r="IJD298" s="27"/>
      <c r="IJE298" s="19"/>
      <c r="IJG298" s="75"/>
      <c r="IJI298" s="22"/>
      <c r="IJJ298" s="131"/>
      <c r="IJL298" s="27"/>
      <c r="IJM298" s="19"/>
      <c r="IJO298" s="75"/>
      <c r="IJQ298" s="22"/>
      <c r="IJR298" s="131"/>
      <c r="IJT298" s="27"/>
      <c r="IJU298" s="19"/>
      <c r="IJW298" s="75"/>
      <c r="IJY298" s="22"/>
      <c r="IJZ298" s="131"/>
      <c r="IKB298" s="27"/>
      <c r="IKC298" s="19"/>
      <c r="IKE298" s="75"/>
      <c r="IKG298" s="22"/>
      <c r="IKH298" s="131"/>
      <c r="IKJ298" s="27"/>
      <c r="IKK298" s="19"/>
      <c r="IKM298" s="75"/>
      <c r="IKO298" s="22"/>
      <c r="IKP298" s="131"/>
      <c r="IKR298" s="27"/>
      <c r="IKS298" s="19"/>
      <c r="IKU298" s="75"/>
      <c r="IKW298" s="22"/>
      <c r="IKX298" s="131"/>
      <c r="IKZ298" s="27"/>
      <c r="ILA298" s="19"/>
      <c r="ILC298" s="75"/>
      <c r="ILE298" s="22"/>
      <c r="ILF298" s="131"/>
      <c r="ILH298" s="27"/>
      <c r="ILI298" s="19"/>
      <c r="ILK298" s="75"/>
      <c r="ILM298" s="22"/>
      <c r="ILN298" s="131"/>
      <c r="ILP298" s="27"/>
      <c r="ILQ298" s="19"/>
      <c r="ILS298" s="75"/>
      <c r="ILU298" s="22"/>
      <c r="ILV298" s="131"/>
      <c r="ILX298" s="27"/>
      <c r="ILY298" s="19"/>
      <c r="IMA298" s="75"/>
      <c r="IMC298" s="22"/>
      <c r="IMD298" s="131"/>
      <c r="IMF298" s="27"/>
      <c r="IMG298" s="19"/>
      <c r="IMI298" s="75"/>
      <c r="IMK298" s="22"/>
      <c r="IML298" s="131"/>
      <c r="IMN298" s="27"/>
      <c r="IMO298" s="19"/>
      <c r="IMQ298" s="75"/>
      <c r="IMS298" s="22"/>
      <c r="IMT298" s="131"/>
      <c r="IMV298" s="27"/>
      <c r="IMW298" s="19"/>
      <c r="IMY298" s="75"/>
      <c r="INA298" s="22"/>
      <c r="INB298" s="131"/>
      <c r="IND298" s="27"/>
      <c r="INE298" s="19"/>
      <c r="ING298" s="75"/>
      <c r="INI298" s="22"/>
      <c r="INJ298" s="131"/>
      <c r="INL298" s="27"/>
      <c r="INM298" s="19"/>
      <c r="INO298" s="75"/>
      <c r="INQ298" s="22"/>
      <c r="INR298" s="131"/>
      <c r="INT298" s="27"/>
      <c r="INU298" s="19"/>
      <c r="INW298" s="75"/>
      <c r="INY298" s="22"/>
      <c r="INZ298" s="131"/>
      <c r="IOB298" s="27"/>
      <c r="IOC298" s="19"/>
      <c r="IOE298" s="75"/>
      <c r="IOG298" s="22"/>
      <c r="IOH298" s="131"/>
      <c r="IOJ298" s="27"/>
      <c r="IOK298" s="19"/>
      <c r="IOM298" s="75"/>
      <c r="IOO298" s="22"/>
      <c r="IOP298" s="131"/>
      <c r="IOR298" s="27"/>
      <c r="IOS298" s="19"/>
      <c r="IOU298" s="75"/>
      <c r="IOW298" s="22"/>
      <c r="IOX298" s="131"/>
      <c r="IOZ298" s="27"/>
      <c r="IPA298" s="19"/>
      <c r="IPC298" s="75"/>
      <c r="IPE298" s="22"/>
      <c r="IPF298" s="131"/>
      <c r="IPH298" s="27"/>
      <c r="IPI298" s="19"/>
      <c r="IPK298" s="75"/>
      <c r="IPM298" s="22"/>
      <c r="IPN298" s="131"/>
      <c r="IPP298" s="27"/>
      <c r="IPQ298" s="19"/>
      <c r="IPS298" s="75"/>
      <c r="IPU298" s="22"/>
      <c r="IPV298" s="131"/>
      <c r="IPX298" s="27"/>
      <c r="IPY298" s="19"/>
      <c r="IQA298" s="75"/>
      <c r="IQC298" s="22"/>
      <c r="IQD298" s="131"/>
      <c r="IQF298" s="27"/>
      <c r="IQG298" s="19"/>
      <c r="IQI298" s="75"/>
      <c r="IQK298" s="22"/>
      <c r="IQL298" s="131"/>
      <c r="IQN298" s="27"/>
      <c r="IQO298" s="19"/>
      <c r="IQQ298" s="75"/>
      <c r="IQS298" s="22"/>
      <c r="IQT298" s="131"/>
      <c r="IQV298" s="27"/>
      <c r="IQW298" s="19"/>
      <c r="IQY298" s="75"/>
      <c r="IRA298" s="22"/>
      <c r="IRB298" s="131"/>
      <c r="IRD298" s="27"/>
      <c r="IRE298" s="19"/>
      <c r="IRG298" s="75"/>
      <c r="IRI298" s="22"/>
      <c r="IRJ298" s="131"/>
      <c r="IRL298" s="27"/>
      <c r="IRM298" s="19"/>
      <c r="IRO298" s="75"/>
      <c r="IRQ298" s="22"/>
      <c r="IRR298" s="131"/>
      <c r="IRT298" s="27"/>
      <c r="IRU298" s="19"/>
      <c r="IRW298" s="75"/>
      <c r="IRY298" s="22"/>
      <c r="IRZ298" s="131"/>
      <c r="ISB298" s="27"/>
      <c r="ISC298" s="19"/>
      <c r="ISE298" s="75"/>
      <c r="ISG298" s="22"/>
      <c r="ISH298" s="131"/>
      <c r="ISJ298" s="27"/>
      <c r="ISK298" s="19"/>
      <c r="ISM298" s="75"/>
      <c r="ISO298" s="22"/>
      <c r="ISP298" s="131"/>
      <c r="ISR298" s="27"/>
      <c r="ISS298" s="19"/>
      <c r="ISU298" s="75"/>
      <c r="ISW298" s="22"/>
      <c r="ISX298" s="131"/>
      <c r="ISZ298" s="27"/>
      <c r="ITA298" s="19"/>
      <c r="ITC298" s="75"/>
      <c r="ITE298" s="22"/>
      <c r="ITF298" s="131"/>
      <c r="ITH298" s="27"/>
      <c r="ITI298" s="19"/>
      <c r="ITK298" s="75"/>
      <c r="ITM298" s="22"/>
      <c r="ITN298" s="131"/>
      <c r="ITP298" s="27"/>
      <c r="ITQ298" s="19"/>
      <c r="ITS298" s="75"/>
      <c r="ITU298" s="22"/>
      <c r="ITV298" s="131"/>
      <c r="ITX298" s="27"/>
      <c r="ITY298" s="19"/>
      <c r="IUA298" s="75"/>
      <c r="IUC298" s="22"/>
      <c r="IUD298" s="131"/>
      <c r="IUF298" s="27"/>
      <c r="IUG298" s="19"/>
      <c r="IUI298" s="75"/>
      <c r="IUK298" s="22"/>
      <c r="IUL298" s="131"/>
      <c r="IUN298" s="27"/>
      <c r="IUO298" s="19"/>
      <c r="IUQ298" s="75"/>
      <c r="IUS298" s="22"/>
      <c r="IUT298" s="131"/>
      <c r="IUV298" s="27"/>
      <c r="IUW298" s="19"/>
      <c r="IUY298" s="75"/>
      <c r="IVA298" s="22"/>
      <c r="IVB298" s="131"/>
      <c r="IVD298" s="27"/>
      <c r="IVE298" s="19"/>
      <c r="IVG298" s="75"/>
      <c r="IVI298" s="22"/>
      <c r="IVJ298" s="131"/>
      <c r="IVL298" s="27"/>
      <c r="IVM298" s="19"/>
      <c r="IVO298" s="75"/>
      <c r="IVQ298" s="22"/>
      <c r="IVR298" s="131"/>
      <c r="IVT298" s="27"/>
      <c r="IVU298" s="19"/>
      <c r="IVW298" s="75"/>
      <c r="IVY298" s="22"/>
      <c r="IVZ298" s="131"/>
      <c r="IWB298" s="27"/>
      <c r="IWC298" s="19"/>
      <c r="IWE298" s="75"/>
      <c r="IWG298" s="22"/>
      <c r="IWH298" s="131"/>
      <c r="IWJ298" s="27"/>
      <c r="IWK298" s="19"/>
      <c r="IWM298" s="75"/>
      <c r="IWO298" s="22"/>
      <c r="IWP298" s="131"/>
      <c r="IWR298" s="27"/>
      <c r="IWS298" s="19"/>
      <c r="IWU298" s="75"/>
      <c r="IWW298" s="22"/>
      <c r="IWX298" s="131"/>
      <c r="IWZ298" s="27"/>
      <c r="IXA298" s="19"/>
      <c r="IXC298" s="75"/>
      <c r="IXE298" s="22"/>
      <c r="IXF298" s="131"/>
      <c r="IXH298" s="27"/>
      <c r="IXI298" s="19"/>
      <c r="IXK298" s="75"/>
      <c r="IXM298" s="22"/>
      <c r="IXN298" s="131"/>
      <c r="IXP298" s="27"/>
      <c r="IXQ298" s="19"/>
      <c r="IXS298" s="75"/>
      <c r="IXU298" s="22"/>
      <c r="IXV298" s="131"/>
      <c r="IXX298" s="27"/>
      <c r="IXY298" s="19"/>
      <c r="IYA298" s="75"/>
      <c r="IYC298" s="22"/>
      <c r="IYD298" s="131"/>
      <c r="IYF298" s="27"/>
      <c r="IYG298" s="19"/>
      <c r="IYI298" s="75"/>
      <c r="IYK298" s="22"/>
      <c r="IYL298" s="131"/>
      <c r="IYN298" s="27"/>
      <c r="IYO298" s="19"/>
      <c r="IYQ298" s="75"/>
      <c r="IYS298" s="22"/>
      <c r="IYT298" s="131"/>
      <c r="IYV298" s="27"/>
      <c r="IYW298" s="19"/>
      <c r="IYY298" s="75"/>
      <c r="IZA298" s="22"/>
      <c r="IZB298" s="131"/>
      <c r="IZD298" s="27"/>
      <c r="IZE298" s="19"/>
      <c r="IZG298" s="75"/>
      <c r="IZI298" s="22"/>
      <c r="IZJ298" s="131"/>
      <c r="IZL298" s="27"/>
      <c r="IZM298" s="19"/>
      <c r="IZO298" s="75"/>
      <c r="IZQ298" s="22"/>
      <c r="IZR298" s="131"/>
      <c r="IZT298" s="27"/>
      <c r="IZU298" s="19"/>
      <c r="IZW298" s="75"/>
      <c r="IZY298" s="22"/>
      <c r="IZZ298" s="131"/>
      <c r="JAB298" s="27"/>
      <c r="JAC298" s="19"/>
      <c r="JAE298" s="75"/>
      <c r="JAG298" s="22"/>
      <c r="JAH298" s="131"/>
      <c r="JAJ298" s="27"/>
      <c r="JAK298" s="19"/>
      <c r="JAM298" s="75"/>
      <c r="JAO298" s="22"/>
      <c r="JAP298" s="131"/>
      <c r="JAR298" s="27"/>
      <c r="JAS298" s="19"/>
      <c r="JAU298" s="75"/>
      <c r="JAW298" s="22"/>
      <c r="JAX298" s="131"/>
      <c r="JAZ298" s="27"/>
      <c r="JBA298" s="19"/>
      <c r="JBC298" s="75"/>
      <c r="JBE298" s="22"/>
      <c r="JBF298" s="131"/>
      <c r="JBH298" s="27"/>
      <c r="JBI298" s="19"/>
      <c r="JBK298" s="75"/>
      <c r="JBM298" s="22"/>
      <c r="JBN298" s="131"/>
      <c r="JBP298" s="27"/>
      <c r="JBQ298" s="19"/>
      <c r="JBS298" s="75"/>
      <c r="JBU298" s="22"/>
      <c r="JBV298" s="131"/>
      <c r="JBX298" s="27"/>
      <c r="JBY298" s="19"/>
      <c r="JCA298" s="75"/>
      <c r="JCC298" s="22"/>
      <c r="JCD298" s="131"/>
      <c r="JCF298" s="27"/>
      <c r="JCG298" s="19"/>
      <c r="JCI298" s="75"/>
      <c r="JCK298" s="22"/>
      <c r="JCL298" s="131"/>
      <c r="JCN298" s="27"/>
      <c r="JCO298" s="19"/>
      <c r="JCQ298" s="75"/>
      <c r="JCS298" s="22"/>
      <c r="JCT298" s="131"/>
      <c r="JCV298" s="27"/>
      <c r="JCW298" s="19"/>
      <c r="JCY298" s="75"/>
      <c r="JDA298" s="22"/>
      <c r="JDB298" s="131"/>
      <c r="JDD298" s="27"/>
      <c r="JDE298" s="19"/>
      <c r="JDG298" s="75"/>
      <c r="JDI298" s="22"/>
      <c r="JDJ298" s="131"/>
      <c r="JDL298" s="27"/>
      <c r="JDM298" s="19"/>
      <c r="JDO298" s="75"/>
      <c r="JDQ298" s="22"/>
      <c r="JDR298" s="131"/>
      <c r="JDT298" s="27"/>
      <c r="JDU298" s="19"/>
      <c r="JDW298" s="75"/>
      <c r="JDY298" s="22"/>
      <c r="JDZ298" s="131"/>
      <c r="JEB298" s="27"/>
      <c r="JEC298" s="19"/>
      <c r="JEE298" s="75"/>
      <c r="JEG298" s="22"/>
      <c r="JEH298" s="131"/>
      <c r="JEJ298" s="27"/>
      <c r="JEK298" s="19"/>
      <c r="JEM298" s="75"/>
      <c r="JEO298" s="22"/>
      <c r="JEP298" s="131"/>
      <c r="JER298" s="27"/>
      <c r="JES298" s="19"/>
      <c r="JEU298" s="75"/>
      <c r="JEW298" s="22"/>
      <c r="JEX298" s="131"/>
      <c r="JEZ298" s="27"/>
      <c r="JFA298" s="19"/>
      <c r="JFC298" s="75"/>
      <c r="JFE298" s="22"/>
      <c r="JFF298" s="131"/>
      <c r="JFH298" s="27"/>
      <c r="JFI298" s="19"/>
      <c r="JFK298" s="75"/>
      <c r="JFM298" s="22"/>
      <c r="JFN298" s="131"/>
      <c r="JFP298" s="27"/>
      <c r="JFQ298" s="19"/>
      <c r="JFS298" s="75"/>
      <c r="JFU298" s="22"/>
      <c r="JFV298" s="131"/>
      <c r="JFX298" s="27"/>
      <c r="JFY298" s="19"/>
      <c r="JGA298" s="75"/>
      <c r="JGC298" s="22"/>
      <c r="JGD298" s="131"/>
      <c r="JGF298" s="27"/>
      <c r="JGG298" s="19"/>
      <c r="JGI298" s="75"/>
      <c r="JGK298" s="22"/>
      <c r="JGL298" s="131"/>
      <c r="JGN298" s="27"/>
      <c r="JGO298" s="19"/>
      <c r="JGQ298" s="75"/>
      <c r="JGS298" s="22"/>
      <c r="JGT298" s="131"/>
      <c r="JGV298" s="27"/>
      <c r="JGW298" s="19"/>
      <c r="JGY298" s="75"/>
      <c r="JHA298" s="22"/>
      <c r="JHB298" s="131"/>
      <c r="JHD298" s="27"/>
      <c r="JHE298" s="19"/>
      <c r="JHG298" s="75"/>
      <c r="JHI298" s="22"/>
      <c r="JHJ298" s="131"/>
      <c r="JHL298" s="27"/>
      <c r="JHM298" s="19"/>
      <c r="JHO298" s="75"/>
      <c r="JHQ298" s="22"/>
      <c r="JHR298" s="131"/>
      <c r="JHT298" s="27"/>
      <c r="JHU298" s="19"/>
      <c r="JHW298" s="75"/>
      <c r="JHY298" s="22"/>
      <c r="JHZ298" s="131"/>
      <c r="JIB298" s="27"/>
      <c r="JIC298" s="19"/>
      <c r="JIE298" s="75"/>
      <c r="JIG298" s="22"/>
      <c r="JIH298" s="131"/>
      <c r="JIJ298" s="27"/>
      <c r="JIK298" s="19"/>
      <c r="JIM298" s="75"/>
      <c r="JIO298" s="22"/>
      <c r="JIP298" s="131"/>
      <c r="JIR298" s="27"/>
      <c r="JIS298" s="19"/>
      <c r="JIU298" s="75"/>
      <c r="JIW298" s="22"/>
      <c r="JIX298" s="131"/>
      <c r="JIZ298" s="27"/>
      <c r="JJA298" s="19"/>
      <c r="JJC298" s="75"/>
      <c r="JJE298" s="22"/>
      <c r="JJF298" s="131"/>
      <c r="JJH298" s="27"/>
      <c r="JJI298" s="19"/>
      <c r="JJK298" s="75"/>
      <c r="JJM298" s="22"/>
      <c r="JJN298" s="131"/>
      <c r="JJP298" s="27"/>
      <c r="JJQ298" s="19"/>
      <c r="JJS298" s="75"/>
      <c r="JJU298" s="22"/>
      <c r="JJV298" s="131"/>
      <c r="JJX298" s="27"/>
      <c r="JJY298" s="19"/>
      <c r="JKA298" s="75"/>
      <c r="JKC298" s="22"/>
      <c r="JKD298" s="131"/>
      <c r="JKF298" s="27"/>
      <c r="JKG298" s="19"/>
      <c r="JKI298" s="75"/>
      <c r="JKK298" s="22"/>
      <c r="JKL298" s="131"/>
      <c r="JKN298" s="27"/>
      <c r="JKO298" s="19"/>
      <c r="JKQ298" s="75"/>
      <c r="JKS298" s="22"/>
      <c r="JKT298" s="131"/>
      <c r="JKV298" s="27"/>
      <c r="JKW298" s="19"/>
      <c r="JKY298" s="75"/>
      <c r="JLA298" s="22"/>
      <c r="JLB298" s="131"/>
      <c r="JLD298" s="27"/>
      <c r="JLE298" s="19"/>
      <c r="JLG298" s="75"/>
      <c r="JLI298" s="22"/>
      <c r="JLJ298" s="131"/>
      <c r="JLL298" s="27"/>
      <c r="JLM298" s="19"/>
      <c r="JLO298" s="75"/>
      <c r="JLQ298" s="22"/>
      <c r="JLR298" s="131"/>
      <c r="JLT298" s="27"/>
      <c r="JLU298" s="19"/>
      <c r="JLW298" s="75"/>
      <c r="JLY298" s="22"/>
      <c r="JLZ298" s="131"/>
      <c r="JMB298" s="27"/>
      <c r="JMC298" s="19"/>
      <c r="JME298" s="75"/>
      <c r="JMG298" s="22"/>
      <c r="JMH298" s="131"/>
      <c r="JMJ298" s="27"/>
      <c r="JMK298" s="19"/>
      <c r="JMM298" s="75"/>
      <c r="JMO298" s="22"/>
      <c r="JMP298" s="131"/>
      <c r="JMR298" s="27"/>
      <c r="JMS298" s="19"/>
      <c r="JMU298" s="75"/>
      <c r="JMW298" s="22"/>
      <c r="JMX298" s="131"/>
      <c r="JMZ298" s="27"/>
      <c r="JNA298" s="19"/>
      <c r="JNC298" s="75"/>
      <c r="JNE298" s="22"/>
      <c r="JNF298" s="131"/>
      <c r="JNH298" s="27"/>
      <c r="JNI298" s="19"/>
      <c r="JNK298" s="75"/>
      <c r="JNM298" s="22"/>
      <c r="JNN298" s="131"/>
      <c r="JNP298" s="27"/>
      <c r="JNQ298" s="19"/>
      <c r="JNS298" s="75"/>
      <c r="JNU298" s="22"/>
      <c r="JNV298" s="131"/>
      <c r="JNX298" s="27"/>
      <c r="JNY298" s="19"/>
      <c r="JOA298" s="75"/>
      <c r="JOC298" s="22"/>
      <c r="JOD298" s="131"/>
      <c r="JOF298" s="27"/>
      <c r="JOG298" s="19"/>
      <c r="JOI298" s="75"/>
      <c r="JOK298" s="22"/>
      <c r="JOL298" s="131"/>
      <c r="JON298" s="27"/>
      <c r="JOO298" s="19"/>
      <c r="JOQ298" s="75"/>
      <c r="JOS298" s="22"/>
      <c r="JOT298" s="131"/>
      <c r="JOV298" s="27"/>
      <c r="JOW298" s="19"/>
      <c r="JOY298" s="75"/>
      <c r="JPA298" s="22"/>
      <c r="JPB298" s="131"/>
      <c r="JPD298" s="27"/>
      <c r="JPE298" s="19"/>
      <c r="JPG298" s="75"/>
      <c r="JPI298" s="22"/>
      <c r="JPJ298" s="131"/>
      <c r="JPL298" s="27"/>
      <c r="JPM298" s="19"/>
      <c r="JPO298" s="75"/>
      <c r="JPQ298" s="22"/>
      <c r="JPR298" s="131"/>
      <c r="JPT298" s="27"/>
      <c r="JPU298" s="19"/>
      <c r="JPW298" s="75"/>
      <c r="JPY298" s="22"/>
      <c r="JPZ298" s="131"/>
      <c r="JQB298" s="27"/>
      <c r="JQC298" s="19"/>
      <c r="JQE298" s="75"/>
      <c r="JQG298" s="22"/>
      <c r="JQH298" s="131"/>
      <c r="JQJ298" s="27"/>
      <c r="JQK298" s="19"/>
      <c r="JQM298" s="75"/>
      <c r="JQO298" s="22"/>
      <c r="JQP298" s="131"/>
      <c r="JQR298" s="27"/>
      <c r="JQS298" s="19"/>
      <c r="JQU298" s="75"/>
      <c r="JQW298" s="22"/>
      <c r="JQX298" s="131"/>
      <c r="JQZ298" s="27"/>
      <c r="JRA298" s="19"/>
      <c r="JRC298" s="75"/>
      <c r="JRE298" s="22"/>
      <c r="JRF298" s="131"/>
      <c r="JRH298" s="27"/>
      <c r="JRI298" s="19"/>
      <c r="JRK298" s="75"/>
      <c r="JRM298" s="22"/>
      <c r="JRN298" s="131"/>
      <c r="JRP298" s="27"/>
      <c r="JRQ298" s="19"/>
      <c r="JRS298" s="75"/>
      <c r="JRU298" s="22"/>
      <c r="JRV298" s="131"/>
      <c r="JRX298" s="27"/>
      <c r="JRY298" s="19"/>
      <c r="JSA298" s="75"/>
      <c r="JSC298" s="22"/>
      <c r="JSD298" s="131"/>
      <c r="JSF298" s="27"/>
      <c r="JSG298" s="19"/>
      <c r="JSI298" s="75"/>
      <c r="JSK298" s="22"/>
      <c r="JSL298" s="131"/>
      <c r="JSN298" s="27"/>
      <c r="JSO298" s="19"/>
      <c r="JSQ298" s="75"/>
      <c r="JSS298" s="22"/>
      <c r="JST298" s="131"/>
      <c r="JSV298" s="27"/>
      <c r="JSW298" s="19"/>
      <c r="JSY298" s="75"/>
      <c r="JTA298" s="22"/>
      <c r="JTB298" s="131"/>
      <c r="JTD298" s="27"/>
      <c r="JTE298" s="19"/>
      <c r="JTG298" s="75"/>
      <c r="JTI298" s="22"/>
      <c r="JTJ298" s="131"/>
      <c r="JTL298" s="27"/>
      <c r="JTM298" s="19"/>
      <c r="JTO298" s="75"/>
      <c r="JTQ298" s="22"/>
      <c r="JTR298" s="131"/>
      <c r="JTT298" s="27"/>
      <c r="JTU298" s="19"/>
      <c r="JTW298" s="75"/>
      <c r="JTY298" s="22"/>
      <c r="JTZ298" s="131"/>
      <c r="JUB298" s="27"/>
      <c r="JUC298" s="19"/>
      <c r="JUE298" s="75"/>
      <c r="JUG298" s="22"/>
      <c r="JUH298" s="131"/>
      <c r="JUJ298" s="27"/>
      <c r="JUK298" s="19"/>
      <c r="JUM298" s="75"/>
      <c r="JUO298" s="22"/>
      <c r="JUP298" s="131"/>
      <c r="JUR298" s="27"/>
      <c r="JUS298" s="19"/>
      <c r="JUU298" s="75"/>
      <c r="JUW298" s="22"/>
      <c r="JUX298" s="131"/>
      <c r="JUZ298" s="27"/>
      <c r="JVA298" s="19"/>
      <c r="JVC298" s="75"/>
      <c r="JVE298" s="22"/>
      <c r="JVF298" s="131"/>
      <c r="JVH298" s="27"/>
      <c r="JVI298" s="19"/>
      <c r="JVK298" s="75"/>
      <c r="JVM298" s="22"/>
      <c r="JVN298" s="131"/>
      <c r="JVP298" s="27"/>
      <c r="JVQ298" s="19"/>
      <c r="JVS298" s="75"/>
      <c r="JVU298" s="22"/>
      <c r="JVV298" s="131"/>
      <c r="JVX298" s="27"/>
      <c r="JVY298" s="19"/>
      <c r="JWA298" s="75"/>
      <c r="JWC298" s="22"/>
      <c r="JWD298" s="131"/>
      <c r="JWF298" s="27"/>
      <c r="JWG298" s="19"/>
      <c r="JWI298" s="75"/>
      <c r="JWK298" s="22"/>
      <c r="JWL298" s="131"/>
      <c r="JWN298" s="27"/>
      <c r="JWO298" s="19"/>
      <c r="JWQ298" s="75"/>
      <c r="JWS298" s="22"/>
      <c r="JWT298" s="131"/>
      <c r="JWV298" s="27"/>
      <c r="JWW298" s="19"/>
      <c r="JWY298" s="75"/>
      <c r="JXA298" s="22"/>
      <c r="JXB298" s="131"/>
      <c r="JXD298" s="27"/>
      <c r="JXE298" s="19"/>
      <c r="JXG298" s="75"/>
      <c r="JXI298" s="22"/>
      <c r="JXJ298" s="131"/>
      <c r="JXL298" s="27"/>
      <c r="JXM298" s="19"/>
      <c r="JXO298" s="75"/>
      <c r="JXQ298" s="22"/>
      <c r="JXR298" s="131"/>
      <c r="JXT298" s="27"/>
      <c r="JXU298" s="19"/>
      <c r="JXW298" s="75"/>
      <c r="JXY298" s="22"/>
      <c r="JXZ298" s="131"/>
      <c r="JYB298" s="27"/>
      <c r="JYC298" s="19"/>
      <c r="JYE298" s="75"/>
      <c r="JYG298" s="22"/>
      <c r="JYH298" s="131"/>
      <c r="JYJ298" s="27"/>
      <c r="JYK298" s="19"/>
      <c r="JYM298" s="75"/>
      <c r="JYO298" s="22"/>
      <c r="JYP298" s="131"/>
      <c r="JYR298" s="27"/>
      <c r="JYS298" s="19"/>
      <c r="JYU298" s="75"/>
      <c r="JYW298" s="22"/>
      <c r="JYX298" s="131"/>
      <c r="JYZ298" s="27"/>
      <c r="JZA298" s="19"/>
      <c r="JZC298" s="75"/>
      <c r="JZE298" s="22"/>
      <c r="JZF298" s="131"/>
      <c r="JZH298" s="27"/>
      <c r="JZI298" s="19"/>
      <c r="JZK298" s="75"/>
      <c r="JZM298" s="22"/>
      <c r="JZN298" s="131"/>
      <c r="JZP298" s="27"/>
      <c r="JZQ298" s="19"/>
      <c r="JZS298" s="75"/>
      <c r="JZU298" s="22"/>
      <c r="JZV298" s="131"/>
      <c r="JZX298" s="27"/>
      <c r="JZY298" s="19"/>
      <c r="KAA298" s="75"/>
      <c r="KAC298" s="22"/>
      <c r="KAD298" s="131"/>
      <c r="KAF298" s="27"/>
      <c r="KAG298" s="19"/>
      <c r="KAI298" s="75"/>
      <c r="KAK298" s="22"/>
      <c r="KAL298" s="131"/>
      <c r="KAN298" s="27"/>
      <c r="KAO298" s="19"/>
      <c r="KAQ298" s="75"/>
      <c r="KAS298" s="22"/>
      <c r="KAT298" s="131"/>
      <c r="KAV298" s="27"/>
      <c r="KAW298" s="19"/>
      <c r="KAY298" s="75"/>
      <c r="KBA298" s="22"/>
      <c r="KBB298" s="131"/>
      <c r="KBD298" s="27"/>
      <c r="KBE298" s="19"/>
      <c r="KBG298" s="75"/>
      <c r="KBI298" s="22"/>
      <c r="KBJ298" s="131"/>
      <c r="KBL298" s="27"/>
      <c r="KBM298" s="19"/>
      <c r="KBO298" s="75"/>
      <c r="KBQ298" s="22"/>
      <c r="KBR298" s="131"/>
      <c r="KBT298" s="27"/>
      <c r="KBU298" s="19"/>
      <c r="KBW298" s="75"/>
      <c r="KBY298" s="22"/>
      <c r="KBZ298" s="131"/>
      <c r="KCB298" s="27"/>
      <c r="KCC298" s="19"/>
      <c r="KCE298" s="75"/>
      <c r="KCG298" s="22"/>
      <c r="KCH298" s="131"/>
      <c r="KCJ298" s="27"/>
      <c r="KCK298" s="19"/>
      <c r="KCM298" s="75"/>
      <c r="KCO298" s="22"/>
      <c r="KCP298" s="131"/>
      <c r="KCR298" s="27"/>
      <c r="KCS298" s="19"/>
      <c r="KCU298" s="75"/>
      <c r="KCW298" s="22"/>
      <c r="KCX298" s="131"/>
      <c r="KCZ298" s="27"/>
      <c r="KDA298" s="19"/>
      <c r="KDC298" s="75"/>
      <c r="KDE298" s="22"/>
      <c r="KDF298" s="131"/>
      <c r="KDH298" s="27"/>
      <c r="KDI298" s="19"/>
      <c r="KDK298" s="75"/>
      <c r="KDM298" s="22"/>
      <c r="KDN298" s="131"/>
      <c r="KDP298" s="27"/>
      <c r="KDQ298" s="19"/>
      <c r="KDS298" s="75"/>
      <c r="KDU298" s="22"/>
      <c r="KDV298" s="131"/>
      <c r="KDX298" s="27"/>
      <c r="KDY298" s="19"/>
      <c r="KEA298" s="75"/>
      <c r="KEC298" s="22"/>
      <c r="KED298" s="131"/>
      <c r="KEF298" s="27"/>
      <c r="KEG298" s="19"/>
      <c r="KEI298" s="75"/>
      <c r="KEK298" s="22"/>
      <c r="KEL298" s="131"/>
      <c r="KEN298" s="27"/>
      <c r="KEO298" s="19"/>
      <c r="KEQ298" s="75"/>
      <c r="KES298" s="22"/>
      <c r="KET298" s="131"/>
      <c r="KEV298" s="27"/>
      <c r="KEW298" s="19"/>
      <c r="KEY298" s="75"/>
      <c r="KFA298" s="22"/>
      <c r="KFB298" s="131"/>
      <c r="KFD298" s="27"/>
      <c r="KFE298" s="19"/>
      <c r="KFG298" s="75"/>
      <c r="KFI298" s="22"/>
      <c r="KFJ298" s="131"/>
      <c r="KFL298" s="27"/>
      <c r="KFM298" s="19"/>
      <c r="KFO298" s="75"/>
      <c r="KFQ298" s="22"/>
      <c r="KFR298" s="131"/>
      <c r="KFT298" s="27"/>
      <c r="KFU298" s="19"/>
      <c r="KFW298" s="75"/>
      <c r="KFY298" s="22"/>
      <c r="KFZ298" s="131"/>
      <c r="KGB298" s="27"/>
      <c r="KGC298" s="19"/>
      <c r="KGE298" s="75"/>
      <c r="KGG298" s="22"/>
      <c r="KGH298" s="131"/>
      <c r="KGJ298" s="27"/>
      <c r="KGK298" s="19"/>
      <c r="KGM298" s="75"/>
      <c r="KGO298" s="22"/>
      <c r="KGP298" s="131"/>
      <c r="KGR298" s="27"/>
      <c r="KGS298" s="19"/>
      <c r="KGU298" s="75"/>
      <c r="KGW298" s="22"/>
      <c r="KGX298" s="131"/>
      <c r="KGZ298" s="27"/>
      <c r="KHA298" s="19"/>
      <c r="KHC298" s="75"/>
      <c r="KHE298" s="22"/>
      <c r="KHF298" s="131"/>
      <c r="KHH298" s="27"/>
      <c r="KHI298" s="19"/>
      <c r="KHK298" s="75"/>
      <c r="KHM298" s="22"/>
      <c r="KHN298" s="131"/>
      <c r="KHP298" s="27"/>
      <c r="KHQ298" s="19"/>
      <c r="KHS298" s="75"/>
      <c r="KHU298" s="22"/>
      <c r="KHV298" s="131"/>
      <c r="KHX298" s="27"/>
      <c r="KHY298" s="19"/>
      <c r="KIA298" s="75"/>
      <c r="KIC298" s="22"/>
      <c r="KID298" s="131"/>
      <c r="KIF298" s="27"/>
      <c r="KIG298" s="19"/>
      <c r="KII298" s="75"/>
      <c r="KIK298" s="22"/>
      <c r="KIL298" s="131"/>
      <c r="KIN298" s="27"/>
      <c r="KIO298" s="19"/>
      <c r="KIQ298" s="75"/>
      <c r="KIS298" s="22"/>
      <c r="KIT298" s="131"/>
      <c r="KIV298" s="27"/>
      <c r="KIW298" s="19"/>
      <c r="KIY298" s="75"/>
      <c r="KJA298" s="22"/>
      <c r="KJB298" s="131"/>
      <c r="KJD298" s="27"/>
      <c r="KJE298" s="19"/>
      <c r="KJG298" s="75"/>
      <c r="KJI298" s="22"/>
      <c r="KJJ298" s="131"/>
      <c r="KJL298" s="27"/>
      <c r="KJM298" s="19"/>
      <c r="KJO298" s="75"/>
      <c r="KJQ298" s="22"/>
      <c r="KJR298" s="131"/>
      <c r="KJT298" s="27"/>
      <c r="KJU298" s="19"/>
      <c r="KJW298" s="75"/>
      <c r="KJY298" s="22"/>
      <c r="KJZ298" s="131"/>
      <c r="KKB298" s="27"/>
      <c r="KKC298" s="19"/>
      <c r="KKE298" s="75"/>
      <c r="KKG298" s="22"/>
      <c r="KKH298" s="131"/>
      <c r="KKJ298" s="27"/>
      <c r="KKK298" s="19"/>
      <c r="KKM298" s="75"/>
      <c r="KKO298" s="22"/>
      <c r="KKP298" s="131"/>
      <c r="KKR298" s="27"/>
      <c r="KKS298" s="19"/>
      <c r="KKU298" s="75"/>
      <c r="KKW298" s="22"/>
      <c r="KKX298" s="131"/>
      <c r="KKZ298" s="27"/>
      <c r="KLA298" s="19"/>
      <c r="KLC298" s="75"/>
      <c r="KLE298" s="22"/>
      <c r="KLF298" s="131"/>
      <c r="KLH298" s="27"/>
      <c r="KLI298" s="19"/>
      <c r="KLK298" s="75"/>
      <c r="KLM298" s="22"/>
      <c r="KLN298" s="131"/>
      <c r="KLP298" s="27"/>
      <c r="KLQ298" s="19"/>
      <c r="KLS298" s="75"/>
      <c r="KLU298" s="22"/>
      <c r="KLV298" s="131"/>
      <c r="KLX298" s="27"/>
      <c r="KLY298" s="19"/>
      <c r="KMA298" s="75"/>
      <c r="KMC298" s="22"/>
      <c r="KMD298" s="131"/>
      <c r="KMF298" s="27"/>
      <c r="KMG298" s="19"/>
      <c r="KMI298" s="75"/>
      <c r="KMK298" s="22"/>
      <c r="KML298" s="131"/>
      <c r="KMN298" s="27"/>
      <c r="KMO298" s="19"/>
      <c r="KMQ298" s="75"/>
      <c r="KMS298" s="22"/>
      <c r="KMT298" s="131"/>
      <c r="KMV298" s="27"/>
      <c r="KMW298" s="19"/>
      <c r="KMY298" s="75"/>
      <c r="KNA298" s="22"/>
      <c r="KNB298" s="131"/>
      <c r="KND298" s="27"/>
      <c r="KNE298" s="19"/>
      <c r="KNG298" s="75"/>
      <c r="KNI298" s="22"/>
      <c r="KNJ298" s="131"/>
      <c r="KNL298" s="27"/>
      <c r="KNM298" s="19"/>
      <c r="KNO298" s="75"/>
      <c r="KNQ298" s="22"/>
      <c r="KNR298" s="131"/>
      <c r="KNT298" s="27"/>
      <c r="KNU298" s="19"/>
      <c r="KNW298" s="75"/>
      <c r="KNY298" s="22"/>
      <c r="KNZ298" s="131"/>
      <c r="KOB298" s="27"/>
      <c r="KOC298" s="19"/>
      <c r="KOE298" s="75"/>
      <c r="KOG298" s="22"/>
      <c r="KOH298" s="131"/>
      <c r="KOJ298" s="27"/>
      <c r="KOK298" s="19"/>
      <c r="KOM298" s="75"/>
      <c r="KOO298" s="22"/>
      <c r="KOP298" s="131"/>
      <c r="KOR298" s="27"/>
      <c r="KOS298" s="19"/>
      <c r="KOU298" s="75"/>
      <c r="KOW298" s="22"/>
      <c r="KOX298" s="131"/>
      <c r="KOZ298" s="27"/>
      <c r="KPA298" s="19"/>
      <c r="KPC298" s="75"/>
      <c r="KPE298" s="22"/>
      <c r="KPF298" s="131"/>
      <c r="KPH298" s="27"/>
      <c r="KPI298" s="19"/>
      <c r="KPK298" s="75"/>
      <c r="KPM298" s="22"/>
      <c r="KPN298" s="131"/>
      <c r="KPP298" s="27"/>
      <c r="KPQ298" s="19"/>
      <c r="KPS298" s="75"/>
      <c r="KPU298" s="22"/>
      <c r="KPV298" s="131"/>
      <c r="KPX298" s="27"/>
      <c r="KPY298" s="19"/>
      <c r="KQA298" s="75"/>
      <c r="KQC298" s="22"/>
      <c r="KQD298" s="131"/>
      <c r="KQF298" s="27"/>
      <c r="KQG298" s="19"/>
      <c r="KQI298" s="75"/>
      <c r="KQK298" s="22"/>
      <c r="KQL298" s="131"/>
      <c r="KQN298" s="27"/>
      <c r="KQO298" s="19"/>
      <c r="KQQ298" s="75"/>
      <c r="KQS298" s="22"/>
      <c r="KQT298" s="131"/>
      <c r="KQV298" s="27"/>
      <c r="KQW298" s="19"/>
      <c r="KQY298" s="75"/>
      <c r="KRA298" s="22"/>
      <c r="KRB298" s="131"/>
      <c r="KRD298" s="27"/>
      <c r="KRE298" s="19"/>
      <c r="KRG298" s="75"/>
      <c r="KRI298" s="22"/>
      <c r="KRJ298" s="131"/>
      <c r="KRL298" s="27"/>
      <c r="KRM298" s="19"/>
      <c r="KRO298" s="75"/>
      <c r="KRQ298" s="22"/>
      <c r="KRR298" s="131"/>
      <c r="KRT298" s="27"/>
      <c r="KRU298" s="19"/>
      <c r="KRW298" s="75"/>
      <c r="KRY298" s="22"/>
      <c r="KRZ298" s="131"/>
      <c r="KSB298" s="27"/>
      <c r="KSC298" s="19"/>
      <c r="KSE298" s="75"/>
      <c r="KSG298" s="22"/>
      <c r="KSH298" s="131"/>
      <c r="KSJ298" s="27"/>
      <c r="KSK298" s="19"/>
      <c r="KSM298" s="75"/>
      <c r="KSO298" s="22"/>
      <c r="KSP298" s="131"/>
      <c r="KSR298" s="27"/>
      <c r="KSS298" s="19"/>
      <c r="KSU298" s="75"/>
      <c r="KSW298" s="22"/>
      <c r="KSX298" s="131"/>
      <c r="KSZ298" s="27"/>
      <c r="KTA298" s="19"/>
      <c r="KTC298" s="75"/>
      <c r="KTE298" s="22"/>
      <c r="KTF298" s="131"/>
      <c r="KTH298" s="27"/>
      <c r="KTI298" s="19"/>
      <c r="KTK298" s="75"/>
      <c r="KTM298" s="22"/>
      <c r="KTN298" s="131"/>
      <c r="KTP298" s="27"/>
      <c r="KTQ298" s="19"/>
      <c r="KTS298" s="75"/>
      <c r="KTU298" s="22"/>
      <c r="KTV298" s="131"/>
      <c r="KTX298" s="27"/>
      <c r="KTY298" s="19"/>
      <c r="KUA298" s="75"/>
      <c r="KUC298" s="22"/>
      <c r="KUD298" s="131"/>
      <c r="KUF298" s="27"/>
      <c r="KUG298" s="19"/>
      <c r="KUI298" s="75"/>
      <c r="KUK298" s="22"/>
      <c r="KUL298" s="131"/>
      <c r="KUN298" s="27"/>
      <c r="KUO298" s="19"/>
      <c r="KUQ298" s="75"/>
      <c r="KUS298" s="22"/>
      <c r="KUT298" s="131"/>
      <c r="KUV298" s="27"/>
      <c r="KUW298" s="19"/>
      <c r="KUY298" s="75"/>
      <c r="KVA298" s="22"/>
      <c r="KVB298" s="131"/>
      <c r="KVD298" s="27"/>
      <c r="KVE298" s="19"/>
      <c r="KVG298" s="75"/>
      <c r="KVI298" s="22"/>
      <c r="KVJ298" s="131"/>
      <c r="KVL298" s="27"/>
      <c r="KVM298" s="19"/>
      <c r="KVO298" s="75"/>
      <c r="KVQ298" s="22"/>
      <c r="KVR298" s="131"/>
      <c r="KVT298" s="27"/>
      <c r="KVU298" s="19"/>
      <c r="KVW298" s="75"/>
      <c r="KVY298" s="22"/>
      <c r="KVZ298" s="131"/>
      <c r="KWB298" s="27"/>
      <c r="KWC298" s="19"/>
      <c r="KWE298" s="75"/>
      <c r="KWG298" s="22"/>
      <c r="KWH298" s="131"/>
      <c r="KWJ298" s="27"/>
      <c r="KWK298" s="19"/>
      <c r="KWM298" s="75"/>
      <c r="KWO298" s="22"/>
      <c r="KWP298" s="131"/>
      <c r="KWR298" s="27"/>
      <c r="KWS298" s="19"/>
      <c r="KWU298" s="75"/>
      <c r="KWW298" s="22"/>
      <c r="KWX298" s="131"/>
      <c r="KWZ298" s="27"/>
      <c r="KXA298" s="19"/>
      <c r="KXC298" s="75"/>
      <c r="KXE298" s="22"/>
      <c r="KXF298" s="131"/>
      <c r="KXH298" s="27"/>
      <c r="KXI298" s="19"/>
      <c r="KXK298" s="75"/>
      <c r="KXM298" s="22"/>
      <c r="KXN298" s="131"/>
      <c r="KXP298" s="27"/>
      <c r="KXQ298" s="19"/>
      <c r="KXS298" s="75"/>
      <c r="KXU298" s="22"/>
      <c r="KXV298" s="131"/>
      <c r="KXX298" s="27"/>
      <c r="KXY298" s="19"/>
      <c r="KYA298" s="75"/>
      <c r="KYC298" s="22"/>
      <c r="KYD298" s="131"/>
      <c r="KYF298" s="27"/>
      <c r="KYG298" s="19"/>
      <c r="KYI298" s="75"/>
      <c r="KYK298" s="22"/>
      <c r="KYL298" s="131"/>
      <c r="KYN298" s="27"/>
      <c r="KYO298" s="19"/>
      <c r="KYQ298" s="75"/>
      <c r="KYS298" s="22"/>
      <c r="KYT298" s="131"/>
      <c r="KYV298" s="27"/>
      <c r="KYW298" s="19"/>
      <c r="KYY298" s="75"/>
      <c r="KZA298" s="22"/>
      <c r="KZB298" s="131"/>
      <c r="KZD298" s="27"/>
      <c r="KZE298" s="19"/>
      <c r="KZG298" s="75"/>
      <c r="KZI298" s="22"/>
      <c r="KZJ298" s="131"/>
      <c r="KZL298" s="27"/>
      <c r="KZM298" s="19"/>
      <c r="KZO298" s="75"/>
      <c r="KZQ298" s="22"/>
      <c r="KZR298" s="131"/>
      <c r="KZT298" s="27"/>
      <c r="KZU298" s="19"/>
      <c r="KZW298" s="75"/>
      <c r="KZY298" s="22"/>
      <c r="KZZ298" s="131"/>
      <c r="LAB298" s="27"/>
      <c r="LAC298" s="19"/>
      <c r="LAE298" s="75"/>
      <c r="LAG298" s="22"/>
      <c r="LAH298" s="131"/>
      <c r="LAJ298" s="27"/>
      <c r="LAK298" s="19"/>
      <c r="LAM298" s="75"/>
      <c r="LAO298" s="22"/>
      <c r="LAP298" s="131"/>
      <c r="LAR298" s="27"/>
      <c r="LAS298" s="19"/>
      <c r="LAU298" s="75"/>
      <c r="LAW298" s="22"/>
      <c r="LAX298" s="131"/>
      <c r="LAZ298" s="27"/>
      <c r="LBA298" s="19"/>
      <c r="LBC298" s="75"/>
      <c r="LBE298" s="22"/>
      <c r="LBF298" s="131"/>
      <c r="LBH298" s="27"/>
      <c r="LBI298" s="19"/>
      <c r="LBK298" s="75"/>
      <c r="LBM298" s="22"/>
      <c r="LBN298" s="131"/>
      <c r="LBP298" s="27"/>
      <c r="LBQ298" s="19"/>
      <c r="LBS298" s="75"/>
      <c r="LBU298" s="22"/>
      <c r="LBV298" s="131"/>
      <c r="LBX298" s="27"/>
      <c r="LBY298" s="19"/>
      <c r="LCA298" s="75"/>
      <c r="LCC298" s="22"/>
      <c r="LCD298" s="131"/>
      <c r="LCF298" s="27"/>
      <c r="LCG298" s="19"/>
      <c r="LCI298" s="75"/>
      <c r="LCK298" s="22"/>
      <c r="LCL298" s="131"/>
      <c r="LCN298" s="27"/>
      <c r="LCO298" s="19"/>
      <c r="LCQ298" s="75"/>
      <c r="LCS298" s="22"/>
      <c r="LCT298" s="131"/>
      <c r="LCV298" s="27"/>
      <c r="LCW298" s="19"/>
      <c r="LCY298" s="75"/>
      <c r="LDA298" s="22"/>
      <c r="LDB298" s="131"/>
      <c r="LDD298" s="27"/>
      <c r="LDE298" s="19"/>
      <c r="LDG298" s="75"/>
      <c r="LDI298" s="22"/>
      <c r="LDJ298" s="131"/>
      <c r="LDL298" s="27"/>
      <c r="LDM298" s="19"/>
      <c r="LDO298" s="75"/>
      <c r="LDQ298" s="22"/>
      <c r="LDR298" s="131"/>
      <c r="LDT298" s="27"/>
      <c r="LDU298" s="19"/>
      <c r="LDW298" s="75"/>
      <c r="LDY298" s="22"/>
      <c r="LDZ298" s="131"/>
      <c r="LEB298" s="27"/>
      <c r="LEC298" s="19"/>
      <c r="LEE298" s="75"/>
      <c r="LEG298" s="22"/>
      <c r="LEH298" s="131"/>
      <c r="LEJ298" s="27"/>
      <c r="LEK298" s="19"/>
      <c r="LEM298" s="75"/>
      <c r="LEO298" s="22"/>
      <c r="LEP298" s="131"/>
      <c r="LER298" s="27"/>
      <c r="LES298" s="19"/>
      <c r="LEU298" s="75"/>
      <c r="LEW298" s="22"/>
      <c r="LEX298" s="131"/>
      <c r="LEZ298" s="27"/>
      <c r="LFA298" s="19"/>
      <c r="LFC298" s="75"/>
      <c r="LFE298" s="22"/>
      <c r="LFF298" s="131"/>
      <c r="LFH298" s="27"/>
      <c r="LFI298" s="19"/>
      <c r="LFK298" s="75"/>
      <c r="LFM298" s="22"/>
      <c r="LFN298" s="131"/>
      <c r="LFP298" s="27"/>
      <c r="LFQ298" s="19"/>
      <c r="LFS298" s="75"/>
      <c r="LFU298" s="22"/>
      <c r="LFV298" s="131"/>
      <c r="LFX298" s="27"/>
      <c r="LFY298" s="19"/>
      <c r="LGA298" s="75"/>
      <c r="LGC298" s="22"/>
      <c r="LGD298" s="131"/>
      <c r="LGF298" s="27"/>
      <c r="LGG298" s="19"/>
      <c r="LGI298" s="75"/>
      <c r="LGK298" s="22"/>
      <c r="LGL298" s="131"/>
      <c r="LGN298" s="27"/>
      <c r="LGO298" s="19"/>
      <c r="LGQ298" s="75"/>
      <c r="LGS298" s="22"/>
      <c r="LGT298" s="131"/>
      <c r="LGV298" s="27"/>
      <c r="LGW298" s="19"/>
      <c r="LGY298" s="75"/>
      <c r="LHA298" s="22"/>
      <c r="LHB298" s="131"/>
      <c r="LHD298" s="27"/>
      <c r="LHE298" s="19"/>
      <c r="LHG298" s="75"/>
      <c r="LHI298" s="22"/>
      <c r="LHJ298" s="131"/>
      <c r="LHL298" s="27"/>
      <c r="LHM298" s="19"/>
      <c r="LHO298" s="75"/>
      <c r="LHQ298" s="22"/>
      <c r="LHR298" s="131"/>
      <c r="LHT298" s="27"/>
      <c r="LHU298" s="19"/>
      <c r="LHW298" s="75"/>
      <c r="LHY298" s="22"/>
      <c r="LHZ298" s="131"/>
      <c r="LIB298" s="27"/>
      <c r="LIC298" s="19"/>
      <c r="LIE298" s="75"/>
      <c r="LIG298" s="22"/>
      <c r="LIH298" s="131"/>
      <c r="LIJ298" s="27"/>
      <c r="LIK298" s="19"/>
      <c r="LIM298" s="75"/>
      <c r="LIO298" s="22"/>
      <c r="LIP298" s="131"/>
      <c r="LIR298" s="27"/>
      <c r="LIS298" s="19"/>
      <c r="LIU298" s="75"/>
      <c r="LIW298" s="22"/>
      <c r="LIX298" s="131"/>
      <c r="LIZ298" s="27"/>
      <c r="LJA298" s="19"/>
      <c r="LJC298" s="75"/>
      <c r="LJE298" s="22"/>
      <c r="LJF298" s="131"/>
      <c r="LJH298" s="27"/>
      <c r="LJI298" s="19"/>
      <c r="LJK298" s="75"/>
      <c r="LJM298" s="22"/>
      <c r="LJN298" s="131"/>
      <c r="LJP298" s="27"/>
      <c r="LJQ298" s="19"/>
      <c r="LJS298" s="75"/>
      <c r="LJU298" s="22"/>
      <c r="LJV298" s="131"/>
      <c r="LJX298" s="27"/>
      <c r="LJY298" s="19"/>
      <c r="LKA298" s="75"/>
      <c r="LKC298" s="22"/>
      <c r="LKD298" s="131"/>
      <c r="LKF298" s="27"/>
      <c r="LKG298" s="19"/>
      <c r="LKI298" s="75"/>
      <c r="LKK298" s="22"/>
      <c r="LKL298" s="131"/>
      <c r="LKN298" s="27"/>
      <c r="LKO298" s="19"/>
      <c r="LKQ298" s="75"/>
      <c r="LKS298" s="22"/>
      <c r="LKT298" s="131"/>
      <c r="LKV298" s="27"/>
      <c r="LKW298" s="19"/>
      <c r="LKY298" s="75"/>
      <c r="LLA298" s="22"/>
      <c r="LLB298" s="131"/>
      <c r="LLD298" s="27"/>
      <c r="LLE298" s="19"/>
      <c r="LLG298" s="75"/>
      <c r="LLI298" s="22"/>
      <c r="LLJ298" s="131"/>
      <c r="LLL298" s="27"/>
      <c r="LLM298" s="19"/>
      <c r="LLO298" s="75"/>
      <c r="LLQ298" s="22"/>
      <c r="LLR298" s="131"/>
      <c r="LLT298" s="27"/>
      <c r="LLU298" s="19"/>
      <c r="LLW298" s="75"/>
      <c r="LLY298" s="22"/>
      <c r="LLZ298" s="131"/>
      <c r="LMB298" s="27"/>
      <c r="LMC298" s="19"/>
      <c r="LME298" s="75"/>
      <c r="LMG298" s="22"/>
      <c r="LMH298" s="131"/>
      <c r="LMJ298" s="27"/>
      <c r="LMK298" s="19"/>
      <c r="LMM298" s="75"/>
      <c r="LMO298" s="22"/>
      <c r="LMP298" s="131"/>
      <c r="LMR298" s="27"/>
      <c r="LMS298" s="19"/>
      <c r="LMU298" s="75"/>
      <c r="LMW298" s="22"/>
      <c r="LMX298" s="131"/>
      <c r="LMZ298" s="27"/>
      <c r="LNA298" s="19"/>
      <c r="LNC298" s="75"/>
      <c r="LNE298" s="22"/>
      <c r="LNF298" s="131"/>
      <c r="LNH298" s="27"/>
      <c r="LNI298" s="19"/>
      <c r="LNK298" s="75"/>
      <c r="LNM298" s="22"/>
      <c r="LNN298" s="131"/>
      <c r="LNP298" s="27"/>
      <c r="LNQ298" s="19"/>
      <c r="LNS298" s="75"/>
      <c r="LNU298" s="22"/>
      <c r="LNV298" s="131"/>
      <c r="LNX298" s="27"/>
      <c r="LNY298" s="19"/>
      <c r="LOA298" s="75"/>
      <c r="LOC298" s="22"/>
      <c r="LOD298" s="131"/>
      <c r="LOF298" s="27"/>
      <c r="LOG298" s="19"/>
      <c r="LOI298" s="75"/>
      <c r="LOK298" s="22"/>
      <c r="LOL298" s="131"/>
      <c r="LON298" s="27"/>
      <c r="LOO298" s="19"/>
      <c r="LOQ298" s="75"/>
      <c r="LOS298" s="22"/>
      <c r="LOT298" s="131"/>
      <c r="LOV298" s="27"/>
      <c r="LOW298" s="19"/>
      <c r="LOY298" s="75"/>
      <c r="LPA298" s="22"/>
      <c r="LPB298" s="131"/>
      <c r="LPD298" s="27"/>
      <c r="LPE298" s="19"/>
      <c r="LPG298" s="75"/>
      <c r="LPI298" s="22"/>
      <c r="LPJ298" s="131"/>
      <c r="LPL298" s="27"/>
      <c r="LPM298" s="19"/>
      <c r="LPO298" s="75"/>
      <c r="LPQ298" s="22"/>
      <c r="LPR298" s="131"/>
      <c r="LPT298" s="27"/>
      <c r="LPU298" s="19"/>
      <c r="LPW298" s="75"/>
      <c r="LPY298" s="22"/>
      <c r="LPZ298" s="131"/>
      <c r="LQB298" s="27"/>
      <c r="LQC298" s="19"/>
      <c r="LQE298" s="75"/>
      <c r="LQG298" s="22"/>
      <c r="LQH298" s="131"/>
      <c r="LQJ298" s="27"/>
      <c r="LQK298" s="19"/>
      <c r="LQM298" s="75"/>
      <c r="LQO298" s="22"/>
      <c r="LQP298" s="131"/>
      <c r="LQR298" s="27"/>
      <c r="LQS298" s="19"/>
      <c r="LQU298" s="75"/>
      <c r="LQW298" s="22"/>
      <c r="LQX298" s="131"/>
      <c r="LQZ298" s="27"/>
      <c r="LRA298" s="19"/>
      <c r="LRC298" s="75"/>
      <c r="LRE298" s="22"/>
      <c r="LRF298" s="131"/>
      <c r="LRH298" s="27"/>
      <c r="LRI298" s="19"/>
      <c r="LRK298" s="75"/>
      <c r="LRM298" s="22"/>
      <c r="LRN298" s="131"/>
      <c r="LRP298" s="27"/>
      <c r="LRQ298" s="19"/>
      <c r="LRS298" s="75"/>
      <c r="LRU298" s="22"/>
      <c r="LRV298" s="131"/>
      <c r="LRX298" s="27"/>
      <c r="LRY298" s="19"/>
      <c r="LSA298" s="75"/>
      <c r="LSC298" s="22"/>
      <c r="LSD298" s="131"/>
      <c r="LSF298" s="27"/>
      <c r="LSG298" s="19"/>
      <c r="LSI298" s="75"/>
      <c r="LSK298" s="22"/>
      <c r="LSL298" s="131"/>
      <c r="LSN298" s="27"/>
      <c r="LSO298" s="19"/>
      <c r="LSQ298" s="75"/>
      <c r="LSS298" s="22"/>
      <c r="LST298" s="131"/>
      <c r="LSV298" s="27"/>
      <c r="LSW298" s="19"/>
      <c r="LSY298" s="75"/>
      <c r="LTA298" s="22"/>
      <c r="LTB298" s="131"/>
      <c r="LTD298" s="27"/>
      <c r="LTE298" s="19"/>
      <c r="LTG298" s="75"/>
      <c r="LTI298" s="22"/>
      <c r="LTJ298" s="131"/>
      <c r="LTL298" s="27"/>
      <c r="LTM298" s="19"/>
      <c r="LTO298" s="75"/>
      <c r="LTQ298" s="22"/>
      <c r="LTR298" s="131"/>
      <c r="LTT298" s="27"/>
      <c r="LTU298" s="19"/>
      <c r="LTW298" s="75"/>
      <c r="LTY298" s="22"/>
      <c r="LTZ298" s="131"/>
      <c r="LUB298" s="27"/>
      <c r="LUC298" s="19"/>
      <c r="LUE298" s="75"/>
      <c r="LUG298" s="22"/>
      <c r="LUH298" s="131"/>
      <c r="LUJ298" s="27"/>
      <c r="LUK298" s="19"/>
      <c r="LUM298" s="75"/>
      <c r="LUO298" s="22"/>
      <c r="LUP298" s="131"/>
      <c r="LUR298" s="27"/>
      <c r="LUS298" s="19"/>
      <c r="LUU298" s="75"/>
      <c r="LUW298" s="22"/>
      <c r="LUX298" s="131"/>
      <c r="LUZ298" s="27"/>
      <c r="LVA298" s="19"/>
      <c r="LVC298" s="75"/>
      <c r="LVE298" s="22"/>
      <c r="LVF298" s="131"/>
      <c r="LVH298" s="27"/>
      <c r="LVI298" s="19"/>
      <c r="LVK298" s="75"/>
      <c r="LVM298" s="22"/>
      <c r="LVN298" s="131"/>
      <c r="LVP298" s="27"/>
      <c r="LVQ298" s="19"/>
      <c r="LVS298" s="75"/>
      <c r="LVU298" s="22"/>
      <c r="LVV298" s="131"/>
      <c r="LVX298" s="27"/>
      <c r="LVY298" s="19"/>
      <c r="LWA298" s="75"/>
      <c r="LWC298" s="22"/>
      <c r="LWD298" s="131"/>
      <c r="LWF298" s="27"/>
      <c r="LWG298" s="19"/>
      <c r="LWI298" s="75"/>
      <c r="LWK298" s="22"/>
      <c r="LWL298" s="131"/>
      <c r="LWN298" s="27"/>
      <c r="LWO298" s="19"/>
      <c r="LWQ298" s="75"/>
      <c r="LWS298" s="22"/>
      <c r="LWT298" s="131"/>
      <c r="LWV298" s="27"/>
      <c r="LWW298" s="19"/>
      <c r="LWY298" s="75"/>
      <c r="LXA298" s="22"/>
      <c r="LXB298" s="131"/>
      <c r="LXD298" s="27"/>
      <c r="LXE298" s="19"/>
      <c r="LXG298" s="75"/>
      <c r="LXI298" s="22"/>
      <c r="LXJ298" s="131"/>
      <c r="LXL298" s="27"/>
      <c r="LXM298" s="19"/>
      <c r="LXO298" s="75"/>
      <c r="LXQ298" s="22"/>
      <c r="LXR298" s="131"/>
      <c r="LXT298" s="27"/>
      <c r="LXU298" s="19"/>
      <c r="LXW298" s="75"/>
      <c r="LXY298" s="22"/>
      <c r="LXZ298" s="131"/>
      <c r="LYB298" s="27"/>
      <c r="LYC298" s="19"/>
      <c r="LYE298" s="75"/>
      <c r="LYG298" s="22"/>
      <c r="LYH298" s="131"/>
      <c r="LYJ298" s="27"/>
      <c r="LYK298" s="19"/>
      <c r="LYM298" s="75"/>
      <c r="LYO298" s="22"/>
      <c r="LYP298" s="131"/>
      <c r="LYR298" s="27"/>
      <c r="LYS298" s="19"/>
      <c r="LYU298" s="75"/>
      <c r="LYW298" s="22"/>
      <c r="LYX298" s="131"/>
      <c r="LYZ298" s="27"/>
      <c r="LZA298" s="19"/>
      <c r="LZC298" s="75"/>
      <c r="LZE298" s="22"/>
      <c r="LZF298" s="131"/>
      <c r="LZH298" s="27"/>
      <c r="LZI298" s="19"/>
      <c r="LZK298" s="75"/>
      <c r="LZM298" s="22"/>
      <c r="LZN298" s="131"/>
      <c r="LZP298" s="27"/>
      <c r="LZQ298" s="19"/>
      <c r="LZS298" s="75"/>
      <c r="LZU298" s="22"/>
      <c r="LZV298" s="131"/>
      <c r="LZX298" s="27"/>
      <c r="LZY298" s="19"/>
      <c r="MAA298" s="75"/>
      <c r="MAC298" s="22"/>
      <c r="MAD298" s="131"/>
      <c r="MAF298" s="27"/>
      <c r="MAG298" s="19"/>
      <c r="MAI298" s="75"/>
      <c r="MAK298" s="22"/>
      <c r="MAL298" s="131"/>
      <c r="MAN298" s="27"/>
      <c r="MAO298" s="19"/>
      <c r="MAQ298" s="75"/>
      <c r="MAS298" s="22"/>
      <c r="MAT298" s="131"/>
      <c r="MAV298" s="27"/>
      <c r="MAW298" s="19"/>
      <c r="MAY298" s="75"/>
      <c r="MBA298" s="22"/>
      <c r="MBB298" s="131"/>
      <c r="MBD298" s="27"/>
      <c r="MBE298" s="19"/>
      <c r="MBG298" s="75"/>
      <c r="MBI298" s="22"/>
      <c r="MBJ298" s="131"/>
      <c r="MBL298" s="27"/>
      <c r="MBM298" s="19"/>
      <c r="MBO298" s="75"/>
      <c r="MBQ298" s="22"/>
      <c r="MBR298" s="131"/>
      <c r="MBT298" s="27"/>
      <c r="MBU298" s="19"/>
      <c r="MBW298" s="75"/>
      <c r="MBY298" s="22"/>
      <c r="MBZ298" s="131"/>
      <c r="MCB298" s="27"/>
      <c r="MCC298" s="19"/>
      <c r="MCE298" s="75"/>
      <c r="MCG298" s="22"/>
      <c r="MCH298" s="131"/>
      <c r="MCJ298" s="27"/>
      <c r="MCK298" s="19"/>
      <c r="MCM298" s="75"/>
      <c r="MCO298" s="22"/>
      <c r="MCP298" s="131"/>
      <c r="MCR298" s="27"/>
      <c r="MCS298" s="19"/>
      <c r="MCU298" s="75"/>
      <c r="MCW298" s="22"/>
      <c r="MCX298" s="131"/>
      <c r="MCZ298" s="27"/>
      <c r="MDA298" s="19"/>
      <c r="MDC298" s="75"/>
      <c r="MDE298" s="22"/>
      <c r="MDF298" s="131"/>
      <c r="MDH298" s="27"/>
      <c r="MDI298" s="19"/>
      <c r="MDK298" s="75"/>
      <c r="MDM298" s="22"/>
      <c r="MDN298" s="131"/>
      <c r="MDP298" s="27"/>
      <c r="MDQ298" s="19"/>
      <c r="MDS298" s="75"/>
      <c r="MDU298" s="22"/>
      <c r="MDV298" s="131"/>
      <c r="MDX298" s="27"/>
      <c r="MDY298" s="19"/>
      <c r="MEA298" s="75"/>
      <c r="MEC298" s="22"/>
      <c r="MED298" s="131"/>
      <c r="MEF298" s="27"/>
      <c r="MEG298" s="19"/>
      <c r="MEI298" s="75"/>
      <c r="MEK298" s="22"/>
      <c r="MEL298" s="131"/>
      <c r="MEN298" s="27"/>
      <c r="MEO298" s="19"/>
      <c r="MEQ298" s="75"/>
      <c r="MES298" s="22"/>
      <c r="MET298" s="131"/>
      <c r="MEV298" s="27"/>
      <c r="MEW298" s="19"/>
      <c r="MEY298" s="75"/>
      <c r="MFA298" s="22"/>
      <c r="MFB298" s="131"/>
      <c r="MFD298" s="27"/>
      <c r="MFE298" s="19"/>
      <c r="MFG298" s="75"/>
      <c r="MFI298" s="22"/>
      <c r="MFJ298" s="131"/>
      <c r="MFL298" s="27"/>
      <c r="MFM298" s="19"/>
      <c r="MFO298" s="75"/>
      <c r="MFQ298" s="22"/>
      <c r="MFR298" s="131"/>
      <c r="MFT298" s="27"/>
      <c r="MFU298" s="19"/>
      <c r="MFW298" s="75"/>
      <c r="MFY298" s="22"/>
      <c r="MFZ298" s="131"/>
      <c r="MGB298" s="27"/>
      <c r="MGC298" s="19"/>
      <c r="MGE298" s="75"/>
      <c r="MGG298" s="22"/>
      <c r="MGH298" s="131"/>
      <c r="MGJ298" s="27"/>
      <c r="MGK298" s="19"/>
      <c r="MGM298" s="75"/>
      <c r="MGO298" s="22"/>
      <c r="MGP298" s="131"/>
      <c r="MGR298" s="27"/>
      <c r="MGS298" s="19"/>
      <c r="MGU298" s="75"/>
      <c r="MGW298" s="22"/>
      <c r="MGX298" s="131"/>
      <c r="MGZ298" s="27"/>
      <c r="MHA298" s="19"/>
      <c r="MHC298" s="75"/>
      <c r="MHE298" s="22"/>
      <c r="MHF298" s="131"/>
      <c r="MHH298" s="27"/>
      <c r="MHI298" s="19"/>
      <c r="MHK298" s="75"/>
      <c r="MHM298" s="22"/>
      <c r="MHN298" s="131"/>
      <c r="MHP298" s="27"/>
      <c r="MHQ298" s="19"/>
      <c r="MHS298" s="75"/>
      <c r="MHU298" s="22"/>
      <c r="MHV298" s="131"/>
      <c r="MHX298" s="27"/>
      <c r="MHY298" s="19"/>
      <c r="MIA298" s="75"/>
      <c r="MIC298" s="22"/>
      <c r="MID298" s="131"/>
      <c r="MIF298" s="27"/>
      <c r="MIG298" s="19"/>
      <c r="MII298" s="75"/>
      <c r="MIK298" s="22"/>
      <c r="MIL298" s="131"/>
      <c r="MIN298" s="27"/>
      <c r="MIO298" s="19"/>
      <c r="MIQ298" s="75"/>
      <c r="MIS298" s="22"/>
      <c r="MIT298" s="131"/>
      <c r="MIV298" s="27"/>
      <c r="MIW298" s="19"/>
      <c r="MIY298" s="75"/>
      <c r="MJA298" s="22"/>
      <c r="MJB298" s="131"/>
      <c r="MJD298" s="27"/>
      <c r="MJE298" s="19"/>
      <c r="MJG298" s="75"/>
      <c r="MJI298" s="22"/>
      <c r="MJJ298" s="131"/>
      <c r="MJL298" s="27"/>
      <c r="MJM298" s="19"/>
      <c r="MJO298" s="75"/>
      <c r="MJQ298" s="22"/>
      <c r="MJR298" s="131"/>
      <c r="MJT298" s="27"/>
      <c r="MJU298" s="19"/>
      <c r="MJW298" s="75"/>
      <c r="MJY298" s="22"/>
      <c r="MJZ298" s="131"/>
      <c r="MKB298" s="27"/>
      <c r="MKC298" s="19"/>
      <c r="MKE298" s="75"/>
      <c r="MKG298" s="22"/>
      <c r="MKH298" s="131"/>
      <c r="MKJ298" s="27"/>
      <c r="MKK298" s="19"/>
      <c r="MKM298" s="75"/>
      <c r="MKO298" s="22"/>
      <c r="MKP298" s="131"/>
      <c r="MKR298" s="27"/>
      <c r="MKS298" s="19"/>
      <c r="MKU298" s="75"/>
      <c r="MKW298" s="22"/>
      <c r="MKX298" s="131"/>
      <c r="MKZ298" s="27"/>
      <c r="MLA298" s="19"/>
      <c r="MLC298" s="75"/>
      <c r="MLE298" s="22"/>
      <c r="MLF298" s="131"/>
      <c r="MLH298" s="27"/>
      <c r="MLI298" s="19"/>
      <c r="MLK298" s="75"/>
      <c r="MLM298" s="22"/>
      <c r="MLN298" s="131"/>
      <c r="MLP298" s="27"/>
      <c r="MLQ298" s="19"/>
      <c r="MLS298" s="75"/>
      <c r="MLU298" s="22"/>
      <c r="MLV298" s="131"/>
      <c r="MLX298" s="27"/>
      <c r="MLY298" s="19"/>
      <c r="MMA298" s="75"/>
      <c r="MMC298" s="22"/>
      <c r="MMD298" s="131"/>
      <c r="MMF298" s="27"/>
      <c r="MMG298" s="19"/>
      <c r="MMI298" s="75"/>
      <c r="MMK298" s="22"/>
      <c r="MML298" s="131"/>
      <c r="MMN298" s="27"/>
      <c r="MMO298" s="19"/>
      <c r="MMQ298" s="75"/>
      <c r="MMS298" s="22"/>
      <c r="MMT298" s="131"/>
      <c r="MMV298" s="27"/>
      <c r="MMW298" s="19"/>
      <c r="MMY298" s="75"/>
      <c r="MNA298" s="22"/>
      <c r="MNB298" s="131"/>
      <c r="MND298" s="27"/>
      <c r="MNE298" s="19"/>
      <c r="MNG298" s="75"/>
      <c r="MNI298" s="22"/>
      <c r="MNJ298" s="131"/>
      <c r="MNL298" s="27"/>
      <c r="MNM298" s="19"/>
      <c r="MNO298" s="75"/>
      <c r="MNQ298" s="22"/>
      <c r="MNR298" s="131"/>
      <c r="MNT298" s="27"/>
      <c r="MNU298" s="19"/>
      <c r="MNW298" s="75"/>
      <c r="MNY298" s="22"/>
      <c r="MNZ298" s="131"/>
      <c r="MOB298" s="27"/>
      <c r="MOC298" s="19"/>
      <c r="MOE298" s="75"/>
      <c r="MOG298" s="22"/>
      <c r="MOH298" s="131"/>
      <c r="MOJ298" s="27"/>
      <c r="MOK298" s="19"/>
      <c r="MOM298" s="75"/>
      <c r="MOO298" s="22"/>
      <c r="MOP298" s="131"/>
      <c r="MOR298" s="27"/>
      <c r="MOS298" s="19"/>
      <c r="MOU298" s="75"/>
      <c r="MOW298" s="22"/>
      <c r="MOX298" s="131"/>
      <c r="MOZ298" s="27"/>
      <c r="MPA298" s="19"/>
      <c r="MPC298" s="75"/>
      <c r="MPE298" s="22"/>
      <c r="MPF298" s="131"/>
      <c r="MPH298" s="27"/>
      <c r="MPI298" s="19"/>
      <c r="MPK298" s="75"/>
      <c r="MPM298" s="22"/>
      <c r="MPN298" s="131"/>
      <c r="MPP298" s="27"/>
      <c r="MPQ298" s="19"/>
      <c r="MPS298" s="75"/>
      <c r="MPU298" s="22"/>
      <c r="MPV298" s="131"/>
      <c r="MPX298" s="27"/>
      <c r="MPY298" s="19"/>
      <c r="MQA298" s="75"/>
      <c r="MQC298" s="22"/>
      <c r="MQD298" s="131"/>
      <c r="MQF298" s="27"/>
      <c r="MQG298" s="19"/>
      <c r="MQI298" s="75"/>
      <c r="MQK298" s="22"/>
      <c r="MQL298" s="131"/>
      <c r="MQN298" s="27"/>
      <c r="MQO298" s="19"/>
      <c r="MQQ298" s="75"/>
      <c r="MQS298" s="22"/>
      <c r="MQT298" s="131"/>
      <c r="MQV298" s="27"/>
      <c r="MQW298" s="19"/>
      <c r="MQY298" s="75"/>
      <c r="MRA298" s="22"/>
      <c r="MRB298" s="131"/>
      <c r="MRD298" s="27"/>
      <c r="MRE298" s="19"/>
      <c r="MRG298" s="75"/>
      <c r="MRI298" s="22"/>
      <c r="MRJ298" s="131"/>
      <c r="MRL298" s="27"/>
      <c r="MRM298" s="19"/>
      <c r="MRO298" s="75"/>
      <c r="MRQ298" s="22"/>
      <c r="MRR298" s="131"/>
      <c r="MRT298" s="27"/>
      <c r="MRU298" s="19"/>
      <c r="MRW298" s="75"/>
      <c r="MRY298" s="22"/>
      <c r="MRZ298" s="131"/>
      <c r="MSB298" s="27"/>
      <c r="MSC298" s="19"/>
      <c r="MSE298" s="75"/>
      <c r="MSG298" s="22"/>
      <c r="MSH298" s="131"/>
      <c r="MSJ298" s="27"/>
      <c r="MSK298" s="19"/>
      <c r="MSM298" s="75"/>
      <c r="MSO298" s="22"/>
      <c r="MSP298" s="131"/>
      <c r="MSR298" s="27"/>
      <c r="MSS298" s="19"/>
      <c r="MSU298" s="75"/>
      <c r="MSW298" s="22"/>
      <c r="MSX298" s="131"/>
      <c r="MSZ298" s="27"/>
      <c r="MTA298" s="19"/>
      <c r="MTC298" s="75"/>
      <c r="MTE298" s="22"/>
      <c r="MTF298" s="131"/>
      <c r="MTH298" s="27"/>
      <c r="MTI298" s="19"/>
      <c r="MTK298" s="75"/>
      <c r="MTM298" s="22"/>
      <c r="MTN298" s="131"/>
      <c r="MTP298" s="27"/>
      <c r="MTQ298" s="19"/>
      <c r="MTS298" s="75"/>
      <c r="MTU298" s="22"/>
      <c r="MTV298" s="131"/>
      <c r="MTX298" s="27"/>
      <c r="MTY298" s="19"/>
      <c r="MUA298" s="75"/>
      <c r="MUC298" s="22"/>
      <c r="MUD298" s="131"/>
      <c r="MUF298" s="27"/>
      <c r="MUG298" s="19"/>
      <c r="MUI298" s="75"/>
      <c r="MUK298" s="22"/>
      <c r="MUL298" s="131"/>
      <c r="MUN298" s="27"/>
      <c r="MUO298" s="19"/>
      <c r="MUQ298" s="75"/>
      <c r="MUS298" s="22"/>
      <c r="MUT298" s="131"/>
      <c r="MUV298" s="27"/>
      <c r="MUW298" s="19"/>
      <c r="MUY298" s="75"/>
      <c r="MVA298" s="22"/>
      <c r="MVB298" s="131"/>
      <c r="MVD298" s="27"/>
      <c r="MVE298" s="19"/>
      <c r="MVG298" s="75"/>
      <c r="MVI298" s="22"/>
      <c r="MVJ298" s="131"/>
      <c r="MVL298" s="27"/>
      <c r="MVM298" s="19"/>
      <c r="MVO298" s="75"/>
      <c r="MVQ298" s="22"/>
      <c r="MVR298" s="131"/>
      <c r="MVT298" s="27"/>
      <c r="MVU298" s="19"/>
      <c r="MVW298" s="75"/>
      <c r="MVY298" s="22"/>
      <c r="MVZ298" s="131"/>
      <c r="MWB298" s="27"/>
      <c r="MWC298" s="19"/>
      <c r="MWE298" s="75"/>
      <c r="MWG298" s="22"/>
      <c r="MWH298" s="131"/>
      <c r="MWJ298" s="27"/>
      <c r="MWK298" s="19"/>
      <c r="MWM298" s="75"/>
      <c r="MWO298" s="22"/>
      <c r="MWP298" s="131"/>
      <c r="MWR298" s="27"/>
      <c r="MWS298" s="19"/>
      <c r="MWU298" s="75"/>
      <c r="MWW298" s="22"/>
      <c r="MWX298" s="131"/>
      <c r="MWZ298" s="27"/>
      <c r="MXA298" s="19"/>
      <c r="MXC298" s="75"/>
      <c r="MXE298" s="22"/>
      <c r="MXF298" s="131"/>
      <c r="MXH298" s="27"/>
      <c r="MXI298" s="19"/>
      <c r="MXK298" s="75"/>
      <c r="MXM298" s="22"/>
      <c r="MXN298" s="131"/>
      <c r="MXP298" s="27"/>
      <c r="MXQ298" s="19"/>
      <c r="MXS298" s="75"/>
      <c r="MXU298" s="22"/>
      <c r="MXV298" s="131"/>
      <c r="MXX298" s="27"/>
      <c r="MXY298" s="19"/>
      <c r="MYA298" s="75"/>
      <c r="MYC298" s="22"/>
      <c r="MYD298" s="131"/>
      <c r="MYF298" s="27"/>
      <c r="MYG298" s="19"/>
      <c r="MYI298" s="75"/>
      <c r="MYK298" s="22"/>
      <c r="MYL298" s="131"/>
      <c r="MYN298" s="27"/>
      <c r="MYO298" s="19"/>
      <c r="MYQ298" s="75"/>
      <c r="MYS298" s="22"/>
      <c r="MYT298" s="131"/>
      <c r="MYV298" s="27"/>
      <c r="MYW298" s="19"/>
      <c r="MYY298" s="75"/>
      <c r="MZA298" s="22"/>
      <c r="MZB298" s="131"/>
      <c r="MZD298" s="27"/>
      <c r="MZE298" s="19"/>
      <c r="MZG298" s="75"/>
      <c r="MZI298" s="22"/>
      <c r="MZJ298" s="131"/>
      <c r="MZL298" s="27"/>
      <c r="MZM298" s="19"/>
      <c r="MZO298" s="75"/>
      <c r="MZQ298" s="22"/>
      <c r="MZR298" s="131"/>
      <c r="MZT298" s="27"/>
      <c r="MZU298" s="19"/>
      <c r="MZW298" s="75"/>
      <c r="MZY298" s="22"/>
      <c r="MZZ298" s="131"/>
      <c r="NAB298" s="27"/>
      <c r="NAC298" s="19"/>
      <c r="NAE298" s="75"/>
      <c r="NAG298" s="22"/>
      <c r="NAH298" s="131"/>
      <c r="NAJ298" s="27"/>
      <c r="NAK298" s="19"/>
      <c r="NAM298" s="75"/>
      <c r="NAO298" s="22"/>
      <c r="NAP298" s="131"/>
      <c r="NAR298" s="27"/>
      <c r="NAS298" s="19"/>
      <c r="NAU298" s="75"/>
      <c r="NAW298" s="22"/>
      <c r="NAX298" s="131"/>
      <c r="NAZ298" s="27"/>
      <c r="NBA298" s="19"/>
      <c r="NBC298" s="75"/>
      <c r="NBE298" s="22"/>
      <c r="NBF298" s="131"/>
      <c r="NBH298" s="27"/>
      <c r="NBI298" s="19"/>
      <c r="NBK298" s="75"/>
      <c r="NBM298" s="22"/>
      <c r="NBN298" s="131"/>
      <c r="NBP298" s="27"/>
      <c r="NBQ298" s="19"/>
      <c r="NBS298" s="75"/>
      <c r="NBU298" s="22"/>
      <c r="NBV298" s="131"/>
      <c r="NBX298" s="27"/>
      <c r="NBY298" s="19"/>
      <c r="NCA298" s="75"/>
      <c r="NCC298" s="22"/>
      <c r="NCD298" s="131"/>
      <c r="NCF298" s="27"/>
      <c r="NCG298" s="19"/>
      <c r="NCI298" s="75"/>
      <c r="NCK298" s="22"/>
      <c r="NCL298" s="131"/>
      <c r="NCN298" s="27"/>
      <c r="NCO298" s="19"/>
      <c r="NCQ298" s="75"/>
      <c r="NCS298" s="22"/>
      <c r="NCT298" s="131"/>
      <c r="NCV298" s="27"/>
      <c r="NCW298" s="19"/>
      <c r="NCY298" s="75"/>
      <c r="NDA298" s="22"/>
      <c r="NDB298" s="131"/>
      <c r="NDD298" s="27"/>
      <c r="NDE298" s="19"/>
      <c r="NDG298" s="75"/>
      <c r="NDI298" s="22"/>
      <c r="NDJ298" s="131"/>
      <c r="NDL298" s="27"/>
      <c r="NDM298" s="19"/>
      <c r="NDO298" s="75"/>
      <c r="NDQ298" s="22"/>
      <c r="NDR298" s="131"/>
      <c r="NDT298" s="27"/>
      <c r="NDU298" s="19"/>
      <c r="NDW298" s="75"/>
      <c r="NDY298" s="22"/>
      <c r="NDZ298" s="131"/>
      <c r="NEB298" s="27"/>
      <c r="NEC298" s="19"/>
      <c r="NEE298" s="75"/>
      <c r="NEG298" s="22"/>
      <c r="NEH298" s="131"/>
      <c r="NEJ298" s="27"/>
      <c r="NEK298" s="19"/>
      <c r="NEM298" s="75"/>
      <c r="NEO298" s="22"/>
      <c r="NEP298" s="131"/>
      <c r="NER298" s="27"/>
      <c r="NES298" s="19"/>
      <c r="NEU298" s="75"/>
      <c r="NEW298" s="22"/>
      <c r="NEX298" s="131"/>
      <c r="NEZ298" s="27"/>
      <c r="NFA298" s="19"/>
      <c r="NFC298" s="75"/>
      <c r="NFE298" s="22"/>
      <c r="NFF298" s="131"/>
      <c r="NFH298" s="27"/>
      <c r="NFI298" s="19"/>
      <c r="NFK298" s="75"/>
      <c r="NFM298" s="22"/>
      <c r="NFN298" s="131"/>
      <c r="NFP298" s="27"/>
      <c r="NFQ298" s="19"/>
      <c r="NFS298" s="75"/>
      <c r="NFU298" s="22"/>
      <c r="NFV298" s="131"/>
      <c r="NFX298" s="27"/>
      <c r="NFY298" s="19"/>
      <c r="NGA298" s="75"/>
      <c r="NGC298" s="22"/>
      <c r="NGD298" s="131"/>
      <c r="NGF298" s="27"/>
      <c r="NGG298" s="19"/>
      <c r="NGI298" s="75"/>
      <c r="NGK298" s="22"/>
      <c r="NGL298" s="131"/>
      <c r="NGN298" s="27"/>
      <c r="NGO298" s="19"/>
      <c r="NGQ298" s="75"/>
      <c r="NGS298" s="22"/>
      <c r="NGT298" s="131"/>
      <c r="NGV298" s="27"/>
      <c r="NGW298" s="19"/>
      <c r="NGY298" s="75"/>
      <c r="NHA298" s="22"/>
      <c r="NHB298" s="131"/>
      <c r="NHD298" s="27"/>
      <c r="NHE298" s="19"/>
      <c r="NHG298" s="75"/>
      <c r="NHI298" s="22"/>
      <c r="NHJ298" s="131"/>
      <c r="NHL298" s="27"/>
      <c r="NHM298" s="19"/>
      <c r="NHO298" s="75"/>
      <c r="NHQ298" s="22"/>
      <c r="NHR298" s="131"/>
      <c r="NHT298" s="27"/>
      <c r="NHU298" s="19"/>
      <c r="NHW298" s="75"/>
      <c r="NHY298" s="22"/>
      <c r="NHZ298" s="131"/>
      <c r="NIB298" s="27"/>
      <c r="NIC298" s="19"/>
      <c r="NIE298" s="75"/>
      <c r="NIG298" s="22"/>
      <c r="NIH298" s="131"/>
      <c r="NIJ298" s="27"/>
      <c r="NIK298" s="19"/>
      <c r="NIM298" s="75"/>
      <c r="NIO298" s="22"/>
      <c r="NIP298" s="131"/>
      <c r="NIR298" s="27"/>
      <c r="NIS298" s="19"/>
      <c r="NIU298" s="75"/>
      <c r="NIW298" s="22"/>
      <c r="NIX298" s="131"/>
      <c r="NIZ298" s="27"/>
      <c r="NJA298" s="19"/>
      <c r="NJC298" s="75"/>
      <c r="NJE298" s="22"/>
      <c r="NJF298" s="131"/>
      <c r="NJH298" s="27"/>
      <c r="NJI298" s="19"/>
      <c r="NJK298" s="75"/>
      <c r="NJM298" s="22"/>
      <c r="NJN298" s="131"/>
      <c r="NJP298" s="27"/>
      <c r="NJQ298" s="19"/>
      <c r="NJS298" s="75"/>
      <c r="NJU298" s="22"/>
      <c r="NJV298" s="131"/>
      <c r="NJX298" s="27"/>
      <c r="NJY298" s="19"/>
      <c r="NKA298" s="75"/>
      <c r="NKC298" s="22"/>
      <c r="NKD298" s="131"/>
      <c r="NKF298" s="27"/>
      <c r="NKG298" s="19"/>
      <c r="NKI298" s="75"/>
      <c r="NKK298" s="22"/>
      <c r="NKL298" s="131"/>
      <c r="NKN298" s="27"/>
      <c r="NKO298" s="19"/>
      <c r="NKQ298" s="75"/>
      <c r="NKS298" s="22"/>
      <c r="NKT298" s="131"/>
      <c r="NKV298" s="27"/>
      <c r="NKW298" s="19"/>
      <c r="NKY298" s="75"/>
      <c r="NLA298" s="22"/>
      <c r="NLB298" s="131"/>
      <c r="NLD298" s="27"/>
      <c r="NLE298" s="19"/>
      <c r="NLG298" s="75"/>
      <c r="NLI298" s="22"/>
      <c r="NLJ298" s="131"/>
      <c r="NLL298" s="27"/>
      <c r="NLM298" s="19"/>
      <c r="NLO298" s="75"/>
      <c r="NLQ298" s="22"/>
      <c r="NLR298" s="131"/>
      <c r="NLT298" s="27"/>
      <c r="NLU298" s="19"/>
      <c r="NLW298" s="75"/>
      <c r="NLY298" s="22"/>
      <c r="NLZ298" s="131"/>
      <c r="NMB298" s="27"/>
      <c r="NMC298" s="19"/>
      <c r="NME298" s="75"/>
      <c r="NMG298" s="22"/>
      <c r="NMH298" s="131"/>
      <c r="NMJ298" s="27"/>
      <c r="NMK298" s="19"/>
      <c r="NMM298" s="75"/>
      <c r="NMO298" s="22"/>
      <c r="NMP298" s="131"/>
      <c r="NMR298" s="27"/>
      <c r="NMS298" s="19"/>
      <c r="NMU298" s="75"/>
      <c r="NMW298" s="22"/>
      <c r="NMX298" s="131"/>
      <c r="NMZ298" s="27"/>
      <c r="NNA298" s="19"/>
      <c r="NNC298" s="75"/>
      <c r="NNE298" s="22"/>
      <c r="NNF298" s="131"/>
      <c r="NNH298" s="27"/>
      <c r="NNI298" s="19"/>
      <c r="NNK298" s="75"/>
      <c r="NNM298" s="22"/>
      <c r="NNN298" s="131"/>
      <c r="NNP298" s="27"/>
      <c r="NNQ298" s="19"/>
      <c r="NNS298" s="75"/>
      <c r="NNU298" s="22"/>
      <c r="NNV298" s="131"/>
      <c r="NNX298" s="27"/>
      <c r="NNY298" s="19"/>
      <c r="NOA298" s="75"/>
      <c r="NOC298" s="22"/>
      <c r="NOD298" s="131"/>
      <c r="NOF298" s="27"/>
      <c r="NOG298" s="19"/>
      <c r="NOI298" s="75"/>
      <c r="NOK298" s="22"/>
      <c r="NOL298" s="131"/>
      <c r="NON298" s="27"/>
      <c r="NOO298" s="19"/>
      <c r="NOQ298" s="75"/>
      <c r="NOS298" s="22"/>
      <c r="NOT298" s="131"/>
      <c r="NOV298" s="27"/>
      <c r="NOW298" s="19"/>
      <c r="NOY298" s="75"/>
      <c r="NPA298" s="22"/>
      <c r="NPB298" s="131"/>
      <c r="NPD298" s="27"/>
      <c r="NPE298" s="19"/>
      <c r="NPG298" s="75"/>
      <c r="NPI298" s="22"/>
      <c r="NPJ298" s="131"/>
      <c r="NPL298" s="27"/>
      <c r="NPM298" s="19"/>
      <c r="NPO298" s="75"/>
      <c r="NPQ298" s="22"/>
      <c r="NPR298" s="131"/>
      <c r="NPT298" s="27"/>
      <c r="NPU298" s="19"/>
      <c r="NPW298" s="75"/>
      <c r="NPY298" s="22"/>
      <c r="NPZ298" s="131"/>
      <c r="NQB298" s="27"/>
      <c r="NQC298" s="19"/>
      <c r="NQE298" s="75"/>
      <c r="NQG298" s="22"/>
      <c r="NQH298" s="131"/>
      <c r="NQJ298" s="27"/>
      <c r="NQK298" s="19"/>
      <c r="NQM298" s="75"/>
      <c r="NQO298" s="22"/>
      <c r="NQP298" s="131"/>
      <c r="NQR298" s="27"/>
      <c r="NQS298" s="19"/>
      <c r="NQU298" s="75"/>
      <c r="NQW298" s="22"/>
      <c r="NQX298" s="131"/>
      <c r="NQZ298" s="27"/>
      <c r="NRA298" s="19"/>
      <c r="NRC298" s="75"/>
      <c r="NRE298" s="22"/>
      <c r="NRF298" s="131"/>
      <c r="NRH298" s="27"/>
      <c r="NRI298" s="19"/>
      <c r="NRK298" s="75"/>
      <c r="NRM298" s="22"/>
      <c r="NRN298" s="131"/>
      <c r="NRP298" s="27"/>
      <c r="NRQ298" s="19"/>
      <c r="NRS298" s="75"/>
      <c r="NRU298" s="22"/>
      <c r="NRV298" s="131"/>
      <c r="NRX298" s="27"/>
      <c r="NRY298" s="19"/>
      <c r="NSA298" s="75"/>
      <c r="NSC298" s="22"/>
      <c r="NSD298" s="131"/>
      <c r="NSF298" s="27"/>
      <c r="NSG298" s="19"/>
      <c r="NSI298" s="75"/>
      <c r="NSK298" s="22"/>
      <c r="NSL298" s="131"/>
      <c r="NSN298" s="27"/>
      <c r="NSO298" s="19"/>
      <c r="NSQ298" s="75"/>
      <c r="NSS298" s="22"/>
      <c r="NST298" s="131"/>
      <c r="NSV298" s="27"/>
      <c r="NSW298" s="19"/>
      <c r="NSY298" s="75"/>
      <c r="NTA298" s="22"/>
      <c r="NTB298" s="131"/>
      <c r="NTD298" s="27"/>
      <c r="NTE298" s="19"/>
      <c r="NTG298" s="75"/>
      <c r="NTI298" s="22"/>
      <c r="NTJ298" s="131"/>
      <c r="NTL298" s="27"/>
      <c r="NTM298" s="19"/>
      <c r="NTO298" s="75"/>
      <c r="NTQ298" s="22"/>
      <c r="NTR298" s="131"/>
      <c r="NTT298" s="27"/>
      <c r="NTU298" s="19"/>
      <c r="NTW298" s="75"/>
      <c r="NTY298" s="22"/>
      <c r="NTZ298" s="131"/>
      <c r="NUB298" s="27"/>
      <c r="NUC298" s="19"/>
      <c r="NUE298" s="75"/>
      <c r="NUG298" s="22"/>
      <c r="NUH298" s="131"/>
      <c r="NUJ298" s="27"/>
      <c r="NUK298" s="19"/>
      <c r="NUM298" s="75"/>
      <c r="NUO298" s="22"/>
      <c r="NUP298" s="131"/>
      <c r="NUR298" s="27"/>
      <c r="NUS298" s="19"/>
      <c r="NUU298" s="75"/>
      <c r="NUW298" s="22"/>
      <c r="NUX298" s="131"/>
      <c r="NUZ298" s="27"/>
      <c r="NVA298" s="19"/>
      <c r="NVC298" s="75"/>
      <c r="NVE298" s="22"/>
      <c r="NVF298" s="131"/>
      <c r="NVH298" s="27"/>
      <c r="NVI298" s="19"/>
      <c r="NVK298" s="75"/>
      <c r="NVM298" s="22"/>
      <c r="NVN298" s="131"/>
      <c r="NVP298" s="27"/>
      <c r="NVQ298" s="19"/>
      <c r="NVS298" s="75"/>
      <c r="NVU298" s="22"/>
      <c r="NVV298" s="131"/>
      <c r="NVX298" s="27"/>
      <c r="NVY298" s="19"/>
      <c r="NWA298" s="75"/>
      <c r="NWC298" s="22"/>
      <c r="NWD298" s="131"/>
      <c r="NWF298" s="27"/>
      <c r="NWG298" s="19"/>
      <c r="NWI298" s="75"/>
      <c r="NWK298" s="22"/>
      <c r="NWL298" s="131"/>
      <c r="NWN298" s="27"/>
      <c r="NWO298" s="19"/>
      <c r="NWQ298" s="75"/>
      <c r="NWS298" s="22"/>
      <c r="NWT298" s="131"/>
      <c r="NWV298" s="27"/>
      <c r="NWW298" s="19"/>
      <c r="NWY298" s="75"/>
      <c r="NXA298" s="22"/>
      <c r="NXB298" s="131"/>
      <c r="NXD298" s="27"/>
      <c r="NXE298" s="19"/>
      <c r="NXG298" s="75"/>
      <c r="NXI298" s="22"/>
      <c r="NXJ298" s="131"/>
      <c r="NXL298" s="27"/>
      <c r="NXM298" s="19"/>
      <c r="NXO298" s="75"/>
      <c r="NXQ298" s="22"/>
      <c r="NXR298" s="131"/>
      <c r="NXT298" s="27"/>
      <c r="NXU298" s="19"/>
      <c r="NXW298" s="75"/>
      <c r="NXY298" s="22"/>
      <c r="NXZ298" s="131"/>
      <c r="NYB298" s="27"/>
      <c r="NYC298" s="19"/>
      <c r="NYE298" s="75"/>
      <c r="NYG298" s="22"/>
      <c r="NYH298" s="131"/>
      <c r="NYJ298" s="27"/>
      <c r="NYK298" s="19"/>
      <c r="NYM298" s="75"/>
      <c r="NYO298" s="22"/>
      <c r="NYP298" s="131"/>
      <c r="NYR298" s="27"/>
      <c r="NYS298" s="19"/>
      <c r="NYU298" s="75"/>
      <c r="NYW298" s="22"/>
      <c r="NYX298" s="131"/>
      <c r="NYZ298" s="27"/>
      <c r="NZA298" s="19"/>
      <c r="NZC298" s="75"/>
      <c r="NZE298" s="22"/>
      <c r="NZF298" s="131"/>
      <c r="NZH298" s="27"/>
      <c r="NZI298" s="19"/>
      <c r="NZK298" s="75"/>
      <c r="NZM298" s="22"/>
      <c r="NZN298" s="131"/>
      <c r="NZP298" s="27"/>
      <c r="NZQ298" s="19"/>
      <c r="NZS298" s="75"/>
      <c r="NZU298" s="22"/>
      <c r="NZV298" s="131"/>
      <c r="NZX298" s="27"/>
      <c r="NZY298" s="19"/>
      <c r="OAA298" s="75"/>
      <c r="OAC298" s="22"/>
      <c r="OAD298" s="131"/>
      <c r="OAF298" s="27"/>
      <c r="OAG298" s="19"/>
      <c r="OAI298" s="75"/>
      <c r="OAK298" s="22"/>
      <c r="OAL298" s="131"/>
      <c r="OAN298" s="27"/>
      <c r="OAO298" s="19"/>
      <c r="OAQ298" s="75"/>
      <c r="OAS298" s="22"/>
      <c r="OAT298" s="131"/>
      <c r="OAV298" s="27"/>
      <c r="OAW298" s="19"/>
      <c r="OAY298" s="75"/>
      <c r="OBA298" s="22"/>
      <c r="OBB298" s="131"/>
      <c r="OBD298" s="27"/>
      <c r="OBE298" s="19"/>
      <c r="OBG298" s="75"/>
      <c r="OBI298" s="22"/>
      <c r="OBJ298" s="131"/>
      <c r="OBL298" s="27"/>
      <c r="OBM298" s="19"/>
      <c r="OBO298" s="75"/>
      <c r="OBQ298" s="22"/>
      <c r="OBR298" s="131"/>
      <c r="OBT298" s="27"/>
      <c r="OBU298" s="19"/>
      <c r="OBW298" s="75"/>
      <c r="OBY298" s="22"/>
      <c r="OBZ298" s="131"/>
      <c r="OCB298" s="27"/>
      <c r="OCC298" s="19"/>
      <c r="OCE298" s="75"/>
      <c r="OCG298" s="22"/>
      <c r="OCH298" s="131"/>
      <c r="OCJ298" s="27"/>
      <c r="OCK298" s="19"/>
      <c r="OCM298" s="75"/>
      <c r="OCO298" s="22"/>
      <c r="OCP298" s="131"/>
      <c r="OCR298" s="27"/>
      <c r="OCS298" s="19"/>
      <c r="OCU298" s="75"/>
      <c r="OCW298" s="22"/>
      <c r="OCX298" s="131"/>
      <c r="OCZ298" s="27"/>
      <c r="ODA298" s="19"/>
      <c r="ODC298" s="75"/>
      <c r="ODE298" s="22"/>
      <c r="ODF298" s="131"/>
      <c r="ODH298" s="27"/>
      <c r="ODI298" s="19"/>
      <c r="ODK298" s="75"/>
      <c r="ODM298" s="22"/>
      <c r="ODN298" s="131"/>
      <c r="ODP298" s="27"/>
      <c r="ODQ298" s="19"/>
      <c r="ODS298" s="75"/>
      <c r="ODU298" s="22"/>
      <c r="ODV298" s="131"/>
      <c r="ODX298" s="27"/>
      <c r="ODY298" s="19"/>
      <c r="OEA298" s="75"/>
      <c r="OEC298" s="22"/>
      <c r="OED298" s="131"/>
      <c r="OEF298" s="27"/>
      <c r="OEG298" s="19"/>
      <c r="OEI298" s="75"/>
      <c r="OEK298" s="22"/>
      <c r="OEL298" s="131"/>
      <c r="OEN298" s="27"/>
      <c r="OEO298" s="19"/>
      <c r="OEQ298" s="75"/>
      <c r="OES298" s="22"/>
      <c r="OET298" s="131"/>
      <c r="OEV298" s="27"/>
      <c r="OEW298" s="19"/>
      <c r="OEY298" s="75"/>
      <c r="OFA298" s="22"/>
      <c r="OFB298" s="131"/>
      <c r="OFD298" s="27"/>
      <c r="OFE298" s="19"/>
      <c r="OFG298" s="75"/>
      <c r="OFI298" s="22"/>
      <c r="OFJ298" s="131"/>
      <c r="OFL298" s="27"/>
      <c r="OFM298" s="19"/>
      <c r="OFO298" s="75"/>
      <c r="OFQ298" s="22"/>
      <c r="OFR298" s="131"/>
      <c r="OFT298" s="27"/>
      <c r="OFU298" s="19"/>
      <c r="OFW298" s="75"/>
      <c r="OFY298" s="22"/>
      <c r="OFZ298" s="131"/>
      <c r="OGB298" s="27"/>
      <c r="OGC298" s="19"/>
      <c r="OGE298" s="75"/>
      <c r="OGG298" s="22"/>
      <c r="OGH298" s="131"/>
      <c r="OGJ298" s="27"/>
      <c r="OGK298" s="19"/>
      <c r="OGM298" s="75"/>
      <c r="OGO298" s="22"/>
      <c r="OGP298" s="131"/>
      <c r="OGR298" s="27"/>
      <c r="OGS298" s="19"/>
      <c r="OGU298" s="75"/>
      <c r="OGW298" s="22"/>
      <c r="OGX298" s="131"/>
      <c r="OGZ298" s="27"/>
      <c r="OHA298" s="19"/>
      <c r="OHC298" s="75"/>
      <c r="OHE298" s="22"/>
      <c r="OHF298" s="131"/>
      <c r="OHH298" s="27"/>
      <c r="OHI298" s="19"/>
      <c r="OHK298" s="75"/>
      <c r="OHM298" s="22"/>
      <c r="OHN298" s="131"/>
      <c r="OHP298" s="27"/>
      <c r="OHQ298" s="19"/>
      <c r="OHS298" s="75"/>
      <c r="OHU298" s="22"/>
      <c r="OHV298" s="131"/>
      <c r="OHX298" s="27"/>
      <c r="OHY298" s="19"/>
      <c r="OIA298" s="75"/>
      <c r="OIC298" s="22"/>
      <c r="OID298" s="131"/>
      <c r="OIF298" s="27"/>
      <c r="OIG298" s="19"/>
      <c r="OII298" s="75"/>
      <c r="OIK298" s="22"/>
      <c r="OIL298" s="131"/>
      <c r="OIN298" s="27"/>
      <c r="OIO298" s="19"/>
      <c r="OIQ298" s="75"/>
      <c r="OIS298" s="22"/>
      <c r="OIT298" s="131"/>
      <c r="OIV298" s="27"/>
      <c r="OIW298" s="19"/>
      <c r="OIY298" s="75"/>
      <c r="OJA298" s="22"/>
      <c r="OJB298" s="131"/>
      <c r="OJD298" s="27"/>
      <c r="OJE298" s="19"/>
      <c r="OJG298" s="75"/>
      <c r="OJI298" s="22"/>
      <c r="OJJ298" s="131"/>
      <c r="OJL298" s="27"/>
      <c r="OJM298" s="19"/>
      <c r="OJO298" s="75"/>
      <c r="OJQ298" s="22"/>
      <c r="OJR298" s="131"/>
      <c r="OJT298" s="27"/>
      <c r="OJU298" s="19"/>
      <c r="OJW298" s="75"/>
      <c r="OJY298" s="22"/>
      <c r="OJZ298" s="131"/>
      <c r="OKB298" s="27"/>
      <c r="OKC298" s="19"/>
      <c r="OKE298" s="75"/>
      <c r="OKG298" s="22"/>
      <c r="OKH298" s="131"/>
      <c r="OKJ298" s="27"/>
      <c r="OKK298" s="19"/>
      <c r="OKM298" s="75"/>
      <c r="OKO298" s="22"/>
      <c r="OKP298" s="131"/>
      <c r="OKR298" s="27"/>
      <c r="OKS298" s="19"/>
      <c r="OKU298" s="75"/>
      <c r="OKW298" s="22"/>
      <c r="OKX298" s="131"/>
      <c r="OKZ298" s="27"/>
      <c r="OLA298" s="19"/>
      <c r="OLC298" s="75"/>
      <c r="OLE298" s="22"/>
      <c r="OLF298" s="131"/>
      <c r="OLH298" s="27"/>
      <c r="OLI298" s="19"/>
      <c r="OLK298" s="75"/>
      <c r="OLM298" s="22"/>
      <c r="OLN298" s="131"/>
      <c r="OLP298" s="27"/>
      <c r="OLQ298" s="19"/>
      <c r="OLS298" s="75"/>
      <c r="OLU298" s="22"/>
      <c r="OLV298" s="131"/>
      <c r="OLX298" s="27"/>
      <c r="OLY298" s="19"/>
      <c r="OMA298" s="75"/>
      <c r="OMC298" s="22"/>
      <c r="OMD298" s="131"/>
      <c r="OMF298" s="27"/>
      <c r="OMG298" s="19"/>
      <c r="OMI298" s="75"/>
      <c r="OMK298" s="22"/>
      <c r="OML298" s="131"/>
      <c r="OMN298" s="27"/>
      <c r="OMO298" s="19"/>
      <c r="OMQ298" s="75"/>
      <c r="OMS298" s="22"/>
      <c r="OMT298" s="131"/>
      <c r="OMV298" s="27"/>
      <c r="OMW298" s="19"/>
      <c r="OMY298" s="75"/>
      <c r="ONA298" s="22"/>
      <c r="ONB298" s="131"/>
      <c r="OND298" s="27"/>
      <c r="ONE298" s="19"/>
      <c r="ONG298" s="75"/>
      <c r="ONI298" s="22"/>
      <c r="ONJ298" s="131"/>
      <c r="ONL298" s="27"/>
      <c r="ONM298" s="19"/>
      <c r="ONO298" s="75"/>
      <c r="ONQ298" s="22"/>
      <c r="ONR298" s="131"/>
      <c r="ONT298" s="27"/>
      <c r="ONU298" s="19"/>
      <c r="ONW298" s="75"/>
      <c r="ONY298" s="22"/>
      <c r="ONZ298" s="131"/>
      <c r="OOB298" s="27"/>
      <c r="OOC298" s="19"/>
      <c r="OOE298" s="75"/>
      <c r="OOG298" s="22"/>
      <c r="OOH298" s="131"/>
      <c r="OOJ298" s="27"/>
      <c r="OOK298" s="19"/>
      <c r="OOM298" s="75"/>
      <c r="OOO298" s="22"/>
      <c r="OOP298" s="131"/>
      <c r="OOR298" s="27"/>
      <c r="OOS298" s="19"/>
      <c r="OOU298" s="75"/>
      <c r="OOW298" s="22"/>
      <c r="OOX298" s="131"/>
      <c r="OOZ298" s="27"/>
      <c r="OPA298" s="19"/>
      <c r="OPC298" s="75"/>
      <c r="OPE298" s="22"/>
      <c r="OPF298" s="131"/>
      <c r="OPH298" s="27"/>
      <c r="OPI298" s="19"/>
      <c r="OPK298" s="75"/>
      <c r="OPM298" s="22"/>
      <c r="OPN298" s="131"/>
      <c r="OPP298" s="27"/>
      <c r="OPQ298" s="19"/>
      <c r="OPS298" s="75"/>
      <c r="OPU298" s="22"/>
      <c r="OPV298" s="131"/>
      <c r="OPX298" s="27"/>
      <c r="OPY298" s="19"/>
      <c r="OQA298" s="75"/>
      <c r="OQC298" s="22"/>
      <c r="OQD298" s="131"/>
      <c r="OQF298" s="27"/>
      <c r="OQG298" s="19"/>
      <c r="OQI298" s="75"/>
      <c r="OQK298" s="22"/>
      <c r="OQL298" s="131"/>
      <c r="OQN298" s="27"/>
      <c r="OQO298" s="19"/>
      <c r="OQQ298" s="75"/>
      <c r="OQS298" s="22"/>
      <c r="OQT298" s="131"/>
      <c r="OQV298" s="27"/>
      <c r="OQW298" s="19"/>
      <c r="OQY298" s="75"/>
      <c r="ORA298" s="22"/>
      <c r="ORB298" s="131"/>
      <c r="ORD298" s="27"/>
      <c r="ORE298" s="19"/>
      <c r="ORG298" s="75"/>
      <c r="ORI298" s="22"/>
      <c r="ORJ298" s="131"/>
      <c r="ORL298" s="27"/>
      <c r="ORM298" s="19"/>
      <c r="ORO298" s="75"/>
      <c r="ORQ298" s="22"/>
      <c r="ORR298" s="131"/>
      <c r="ORT298" s="27"/>
      <c r="ORU298" s="19"/>
      <c r="ORW298" s="75"/>
      <c r="ORY298" s="22"/>
      <c r="ORZ298" s="131"/>
      <c r="OSB298" s="27"/>
      <c r="OSC298" s="19"/>
      <c r="OSE298" s="75"/>
      <c r="OSG298" s="22"/>
      <c r="OSH298" s="131"/>
      <c r="OSJ298" s="27"/>
      <c r="OSK298" s="19"/>
      <c r="OSM298" s="75"/>
      <c r="OSO298" s="22"/>
      <c r="OSP298" s="131"/>
      <c r="OSR298" s="27"/>
      <c r="OSS298" s="19"/>
      <c r="OSU298" s="75"/>
      <c r="OSW298" s="22"/>
      <c r="OSX298" s="131"/>
      <c r="OSZ298" s="27"/>
      <c r="OTA298" s="19"/>
      <c r="OTC298" s="75"/>
      <c r="OTE298" s="22"/>
      <c r="OTF298" s="131"/>
      <c r="OTH298" s="27"/>
      <c r="OTI298" s="19"/>
      <c r="OTK298" s="75"/>
      <c r="OTM298" s="22"/>
      <c r="OTN298" s="131"/>
      <c r="OTP298" s="27"/>
      <c r="OTQ298" s="19"/>
      <c r="OTS298" s="75"/>
      <c r="OTU298" s="22"/>
      <c r="OTV298" s="131"/>
      <c r="OTX298" s="27"/>
      <c r="OTY298" s="19"/>
      <c r="OUA298" s="75"/>
      <c r="OUC298" s="22"/>
      <c r="OUD298" s="131"/>
      <c r="OUF298" s="27"/>
      <c r="OUG298" s="19"/>
      <c r="OUI298" s="75"/>
      <c r="OUK298" s="22"/>
      <c r="OUL298" s="131"/>
      <c r="OUN298" s="27"/>
      <c r="OUO298" s="19"/>
      <c r="OUQ298" s="75"/>
      <c r="OUS298" s="22"/>
      <c r="OUT298" s="131"/>
      <c r="OUV298" s="27"/>
      <c r="OUW298" s="19"/>
      <c r="OUY298" s="75"/>
      <c r="OVA298" s="22"/>
      <c r="OVB298" s="131"/>
      <c r="OVD298" s="27"/>
      <c r="OVE298" s="19"/>
      <c r="OVG298" s="75"/>
      <c r="OVI298" s="22"/>
      <c r="OVJ298" s="131"/>
      <c r="OVL298" s="27"/>
      <c r="OVM298" s="19"/>
      <c r="OVO298" s="75"/>
      <c r="OVQ298" s="22"/>
      <c r="OVR298" s="131"/>
      <c r="OVT298" s="27"/>
      <c r="OVU298" s="19"/>
      <c r="OVW298" s="75"/>
      <c r="OVY298" s="22"/>
      <c r="OVZ298" s="131"/>
      <c r="OWB298" s="27"/>
      <c r="OWC298" s="19"/>
      <c r="OWE298" s="75"/>
      <c r="OWG298" s="22"/>
      <c r="OWH298" s="131"/>
      <c r="OWJ298" s="27"/>
      <c r="OWK298" s="19"/>
      <c r="OWM298" s="75"/>
      <c r="OWO298" s="22"/>
      <c r="OWP298" s="131"/>
      <c r="OWR298" s="27"/>
      <c r="OWS298" s="19"/>
      <c r="OWU298" s="75"/>
      <c r="OWW298" s="22"/>
      <c r="OWX298" s="131"/>
      <c r="OWZ298" s="27"/>
      <c r="OXA298" s="19"/>
      <c r="OXC298" s="75"/>
      <c r="OXE298" s="22"/>
      <c r="OXF298" s="131"/>
      <c r="OXH298" s="27"/>
      <c r="OXI298" s="19"/>
      <c r="OXK298" s="75"/>
      <c r="OXM298" s="22"/>
      <c r="OXN298" s="131"/>
      <c r="OXP298" s="27"/>
      <c r="OXQ298" s="19"/>
      <c r="OXS298" s="75"/>
      <c r="OXU298" s="22"/>
      <c r="OXV298" s="131"/>
      <c r="OXX298" s="27"/>
      <c r="OXY298" s="19"/>
      <c r="OYA298" s="75"/>
      <c r="OYC298" s="22"/>
      <c r="OYD298" s="131"/>
      <c r="OYF298" s="27"/>
      <c r="OYG298" s="19"/>
      <c r="OYI298" s="75"/>
      <c r="OYK298" s="22"/>
      <c r="OYL298" s="131"/>
      <c r="OYN298" s="27"/>
      <c r="OYO298" s="19"/>
      <c r="OYQ298" s="75"/>
      <c r="OYS298" s="22"/>
      <c r="OYT298" s="131"/>
      <c r="OYV298" s="27"/>
      <c r="OYW298" s="19"/>
      <c r="OYY298" s="75"/>
      <c r="OZA298" s="22"/>
      <c r="OZB298" s="131"/>
      <c r="OZD298" s="27"/>
      <c r="OZE298" s="19"/>
      <c r="OZG298" s="75"/>
      <c r="OZI298" s="22"/>
      <c r="OZJ298" s="131"/>
      <c r="OZL298" s="27"/>
      <c r="OZM298" s="19"/>
      <c r="OZO298" s="75"/>
      <c r="OZQ298" s="22"/>
      <c r="OZR298" s="131"/>
      <c r="OZT298" s="27"/>
      <c r="OZU298" s="19"/>
      <c r="OZW298" s="75"/>
      <c r="OZY298" s="22"/>
      <c r="OZZ298" s="131"/>
      <c r="PAB298" s="27"/>
      <c r="PAC298" s="19"/>
      <c r="PAE298" s="75"/>
      <c r="PAG298" s="22"/>
      <c r="PAH298" s="131"/>
      <c r="PAJ298" s="27"/>
      <c r="PAK298" s="19"/>
      <c r="PAM298" s="75"/>
      <c r="PAO298" s="22"/>
      <c r="PAP298" s="131"/>
      <c r="PAR298" s="27"/>
      <c r="PAS298" s="19"/>
      <c r="PAU298" s="75"/>
      <c r="PAW298" s="22"/>
      <c r="PAX298" s="131"/>
      <c r="PAZ298" s="27"/>
      <c r="PBA298" s="19"/>
      <c r="PBC298" s="75"/>
      <c r="PBE298" s="22"/>
      <c r="PBF298" s="131"/>
      <c r="PBH298" s="27"/>
      <c r="PBI298" s="19"/>
      <c r="PBK298" s="75"/>
      <c r="PBM298" s="22"/>
      <c r="PBN298" s="131"/>
      <c r="PBP298" s="27"/>
      <c r="PBQ298" s="19"/>
      <c r="PBS298" s="75"/>
      <c r="PBU298" s="22"/>
      <c r="PBV298" s="131"/>
      <c r="PBX298" s="27"/>
      <c r="PBY298" s="19"/>
      <c r="PCA298" s="75"/>
      <c r="PCC298" s="22"/>
      <c r="PCD298" s="131"/>
      <c r="PCF298" s="27"/>
      <c r="PCG298" s="19"/>
      <c r="PCI298" s="75"/>
      <c r="PCK298" s="22"/>
      <c r="PCL298" s="131"/>
      <c r="PCN298" s="27"/>
      <c r="PCO298" s="19"/>
      <c r="PCQ298" s="75"/>
      <c r="PCS298" s="22"/>
      <c r="PCT298" s="131"/>
      <c r="PCV298" s="27"/>
      <c r="PCW298" s="19"/>
      <c r="PCY298" s="75"/>
      <c r="PDA298" s="22"/>
      <c r="PDB298" s="131"/>
      <c r="PDD298" s="27"/>
      <c r="PDE298" s="19"/>
      <c r="PDG298" s="75"/>
      <c r="PDI298" s="22"/>
      <c r="PDJ298" s="131"/>
      <c r="PDL298" s="27"/>
      <c r="PDM298" s="19"/>
      <c r="PDO298" s="75"/>
      <c r="PDQ298" s="22"/>
      <c r="PDR298" s="131"/>
      <c r="PDT298" s="27"/>
      <c r="PDU298" s="19"/>
      <c r="PDW298" s="75"/>
      <c r="PDY298" s="22"/>
      <c r="PDZ298" s="131"/>
      <c r="PEB298" s="27"/>
      <c r="PEC298" s="19"/>
      <c r="PEE298" s="75"/>
      <c r="PEG298" s="22"/>
      <c r="PEH298" s="131"/>
      <c r="PEJ298" s="27"/>
      <c r="PEK298" s="19"/>
      <c r="PEM298" s="75"/>
      <c r="PEO298" s="22"/>
      <c r="PEP298" s="131"/>
      <c r="PER298" s="27"/>
      <c r="PES298" s="19"/>
      <c r="PEU298" s="75"/>
      <c r="PEW298" s="22"/>
      <c r="PEX298" s="131"/>
      <c r="PEZ298" s="27"/>
      <c r="PFA298" s="19"/>
      <c r="PFC298" s="75"/>
      <c r="PFE298" s="22"/>
      <c r="PFF298" s="131"/>
      <c r="PFH298" s="27"/>
      <c r="PFI298" s="19"/>
      <c r="PFK298" s="75"/>
      <c r="PFM298" s="22"/>
      <c r="PFN298" s="131"/>
      <c r="PFP298" s="27"/>
      <c r="PFQ298" s="19"/>
      <c r="PFS298" s="75"/>
      <c r="PFU298" s="22"/>
      <c r="PFV298" s="131"/>
      <c r="PFX298" s="27"/>
      <c r="PFY298" s="19"/>
      <c r="PGA298" s="75"/>
      <c r="PGC298" s="22"/>
      <c r="PGD298" s="131"/>
      <c r="PGF298" s="27"/>
      <c r="PGG298" s="19"/>
      <c r="PGI298" s="75"/>
      <c r="PGK298" s="22"/>
      <c r="PGL298" s="131"/>
      <c r="PGN298" s="27"/>
      <c r="PGO298" s="19"/>
      <c r="PGQ298" s="75"/>
      <c r="PGS298" s="22"/>
      <c r="PGT298" s="131"/>
      <c r="PGV298" s="27"/>
      <c r="PGW298" s="19"/>
      <c r="PGY298" s="75"/>
      <c r="PHA298" s="22"/>
      <c r="PHB298" s="131"/>
      <c r="PHD298" s="27"/>
      <c r="PHE298" s="19"/>
      <c r="PHG298" s="75"/>
      <c r="PHI298" s="22"/>
      <c r="PHJ298" s="131"/>
      <c r="PHL298" s="27"/>
      <c r="PHM298" s="19"/>
      <c r="PHO298" s="75"/>
      <c r="PHQ298" s="22"/>
      <c r="PHR298" s="131"/>
      <c r="PHT298" s="27"/>
      <c r="PHU298" s="19"/>
      <c r="PHW298" s="75"/>
      <c r="PHY298" s="22"/>
      <c r="PHZ298" s="131"/>
      <c r="PIB298" s="27"/>
      <c r="PIC298" s="19"/>
      <c r="PIE298" s="75"/>
      <c r="PIG298" s="22"/>
      <c r="PIH298" s="131"/>
      <c r="PIJ298" s="27"/>
      <c r="PIK298" s="19"/>
      <c r="PIM298" s="75"/>
      <c r="PIO298" s="22"/>
      <c r="PIP298" s="131"/>
      <c r="PIR298" s="27"/>
      <c r="PIS298" s="19"/>
      <c r="PIU298" s="75"/>
      <c r="PIW298" s="22"/>
      <c r="PIX298" s="131"/>
      <c r="PIZ298" s="27"/>
      <c r="PJA298" s="19"/>
      <c r="PJC298" s="75"/>
      <c r="PJE298" s="22"/>
      <c r="PJF298" s="131"/>
      <c r="PJH298" s="27"/>
      <c r="PJI298" s="19"/>
      <c r="PJK298" s="75"/>
      <c r="PJM298" s="22"/>
      <c r="PJN298" s="131"/>
      <c r="PJP298" s="27"/>
      <c r="PJQ298" s="19"/>
      <c r="PJS298" s="75"/>
      <c r="PJU298" s="22"/>
      <c r="PJV298" s="131"/>
      <c r="PJX298" s="27"/>
      <c r="PJY298" s="19"/>
      <c r="PKA298" s="75"/>
      <c r="PKC298" s="22"/>
      <c r="PKD298" s="131"/>
      <c r="PKF298" s="27"/>
      <c r="PKG298" s="19"/>
      <c r="PKI298" s="75"/>
      <c r="PKK298" s="22"/>
      <c r="PKL298" s="131"/>
      <c r="PKN298" s="27"/>
      <c r="PKO298" s="19"/>
      <c r="PKQ298" s="75"/>
      <c r="PKS298" s="22"/>
      <c r="PKT298" s="131"/>
      <c r="PKV298" s="27"/>
      <c r="PKW298" s="19"/>
      <c r="PKY298" s="75"/>
      <c r="PLA298" s="22"/>
      <c r="PLB298" s="131"/>
      <c r="PLD298" s="27"/>
      <c r="PLE298" s="19"/>
      <c r="PLG298" s="75"/>
      <c r="PLI298" s="22"/>
      <c r="PLJ298" s="131"/>
      <c r="PLL298" s="27"/>
      <c r="PLM298" s="19"/>
      <c r="PLO298" s="75"/>
      <c r="PLQ298" s="22"/>
      <c r="PLR298" s="131"/>
      <c r="PLT298" s="27"/>
      <c r="PLU298" s="19"/>
      <c r="PLW298" s="75"/>
      <c r="PLY298" s="22"/>
      <c r="PLZ298" s="131"/>
      <c r="PMB298" s="27"/>
      <c r="PMC298" s="19"/>
      <c r="PME298" s="75"/>
      <c r="PMG298" s="22"/>
      <c r="PMH298" s="131"/>
      <c r="PMJ298" s="27"/>
      <c r="PMK298" s="19"/>
      <c r="PMM298" s="75"/>
      <c r="PMO298" s="22"/>
      <c r="PMP298" s="131"/>
      <c r="PMR298" s="27"/>
      <c r="PMS298" s="19"/>
      <c r="PMU298" s="75"/>
      <c r="PMW298" s="22"/>
      <c r="PMX298" s="131"/>
      <c r="PMZ298" s="27"/>
      <c r="PNA298" s="19"/>
      <c r="PNC298" s="75"/>
      <c r="PNE298" s="22"/>
      <c r="PNF298" s="131"/>
      <c r="PNH298" s="27"/>
      <c r="PNI298" s="19"/>
      <c r="PNK298" s="75"/>
      <c r="PNM298" s="22"/>
      <c r="PNN298" s="131"/>
      <c r="PNP298" s="27"/>
      <c r="PNQ298" s="19"/>
      <c r="PNS298" s="75"/>
      <c r="PNU298" s="22"/>
      <c r="PNV298" s="131"/>
      <c r="PNX298" s="27"/>
      <c r="PNY298" s="19"/>
      <c r="POA298" s="75"/>
      <c r="POC298" s="22"/>
      <c r="POD298" s="131"/>
      <c r="POF298" s="27"/>
      <c r="POG298" s="19"/>
      <c r="POI298" s="75"/>
      <c r="POK298" s="22"/>
      <c r="POL298" s="131"/>
      <c r="PON298" s="27"/>
      <c r="POO298" s="19"/>
      <c r="POQ298" s="75"/>
      <c r="POS298" s="22"/>
      <c r="POT298" s="131"/>
      <c r="POV298" s="27"/>
      <c r="POW298" s="19"/>
      <c r="POY298" s="75"/>
      <c r="PPA298" s="22"/>
      <c r="PPB298" s="131"/>
      <c r="PPD298" s="27"/>
      <c r="PPE298" s="19"/>
      <c r="PPG298" s="75"/>
      <c r="PPI298" s="22"/>
      <c r="PPJ298" s="131"/>
      <c r="PPL298" s="27"/>
      <c r="PPM298" s="19"/>
      <c r="PPO298" s="75"/>
      <c r="PPQ298" s="22"/>
      <c r="PPR298" s="131"/>
      <c r="PPT298" s="27"/>
      <c r="PPU298" s="19"/>
      <c r="PPW298" s="75"/>
      <c r="PPY298" s="22"/>
      <c r="PPZ298" s="131"/>
      <c r="PQB298" s="27"/>
      <c r="PQC298" s="19"/>
      <c r="PQE298" s="75"/>
      <c r="PQG298" s="22"/>
      <c r="PQH298" s="131"/>
      <c r="PQJ298" s="27"/>
      <c r="PQK298" s="19"/>
      <c r="PQM298" s="75"/>
      <c r="PQO298" s="22"/>
      <c r="PQP298" s="131"/>
      <c r="PQR298" s="27"/>
      <c r="PQS298" s="19"/>
      <c r="PQU298" s="75"/>
      <c r="PQW298" s="22"/>
      <c r="PQX298" s="131"/>
      <c r="PQZ298" s="27"/>
      <c r="PRA298" s="19"/>
      <c r="PRC298" s="75"/>
      <c r="PRE298" s="22"/>
      <c r="PRF298" s="131"/>
      <c r="PRH298" s="27"/>
      <c r="PRI298" s="19"/>
      <c r="PRK298" s="75"/>
      <c r="PRM298" s="22"/>
      <c r="PRN298" s="131"/>
      <c r="PRP298" s="27"/>
      <c r="PRQ298" s="19"/>
      <c r="PRS298" s="75"/>
      <c r="PRU298" s="22"/>
      <c r="PRV298" s="131"/>
      <c r="PRX298" s="27"/>
      <c r="PRY298" s="19"/>
      <c r="PSA298" s="75"/>
      <c r="PSC298" s="22"/>
      <c r="PSD298" s="131"/>
      <c r="PSF298" s="27"/>
      <c r="PSG298" s="19"/>
      <c r="PSI298" s="75"/>
      <c r="PSK298" s="22"/>
      <c r="PSL298" s="131"/>
      <c r="PSN298" s="27"/>
      <c r="PSO298" s="19"/>
      <c r="PSQ298" s="75"/>
      <c r="PSS298" s="22"/>
      <c r="PST298" s="131"/>
      <c r="PSV298" s="27"/>
      <c r="PSW298" s="19"/>
      <c r="PSY298" s="75"/>
      <c r="PTA298" s="22"/>
      <c r="PTB298" s="131"/>
      <c r="PTD298" s="27"/>
      <c r="PTE298" s="19"/>
      <c r="PTG298" s="75"/>
      <c r="PTI298" s="22"/>
      <c r="PTJ298" s="131"/>
      <c r="PTL298" s="27"/>
      <c r="PTM298" s="19"/>
      <c r="PTO298" s="75"/>
      <c r="PTQ298" s="22"/>
      <c r="PTR298" s="131"/>
      <c r="PTT298" s="27"/>
      <c r="PTU298" s="19"/>
      <c r="PTW298" s="75"/>
      <c r="PTY298" s="22"/>
      <c r="PTZ298" s="131"/>
      <c r="PUB298" s="27"/>
      <c r="PUC298" s="19"/>
      <c r="PUE298" s="75"/>
      <c r="PUG298" s="22"/>
      <c r="PUH298" s="131"/>
      <c r="PUJ298" s="27"/>
      <c r="PUK298" s="19"/>
      <c r="PUM298" s="75"/>
      <c r="PUO298" s="22"/>
      <c r="PUP298" s="131"/>
      <c r="PUR298" s="27"/>
      <c r="PUS298" s="19"/>
      <c r="PUU298" s="75"/>
      <c r="PUW298" s="22"/>
      <c r="PUX298" s="131"/>
      <c r="PUZ298" s="27"/>
      <c r="PVA298" s="19"/>
      <c r="PVC298" s="75"/>
      <c r="PVE298" s="22"/>
      <c r="PVF298" s="131"/>
      <c r="PVH298" s="27"/>
      <c r="PVI298" s="19"/>
      <c r="PVK298" s="75"/>
      <c r="PVM298" s="22"/>
      <c r="PVN298" s="131"/>
      <c r="PVP298" s="27"/>
      <c r="PVQ298" s="19"/>
      <c r="PVS298" s="75"/>
      <c r="PVU298" s="22"/>
      <c r="PVV298" s="131"/>
      <c r="PVX298" s="27"/>
      <c r="PVY298" s="19"/>
      <c r="PWA298" s="75"/>
      <c r="PWC298" s="22"/>
      <c r="PWD298" s="131"/>
      <c r="PWF298" s="27"/>
      <c r="PWG298" s="19"/>
      <c r="PWI298" s="75"/>
      <c r="PWK298" s="22"/>
      <c r="PWL298" s="131"/>
      <c r="PWN298" s="27"/>
      <c r="PWO298" s="19"/>
      <c r="PWQ298" s="75"/>
      <c r="PWS298" s="22"/>
      <c r="PWT298" s="131"/>
      <c r="PWV298" s="27"/>
      <c r="PWW298" s="19"/>
      <c r="PWY298" s="75"/>
      <c r="PXA298" s="22"/>
      <c r="PXB298" s="131"/>
      <c r="PXD298" s="27"/>
      <c r="PXE298" s="19"/>
      <c r="PXG298" s="75"/>
      <c r="PXI298" s="22"/>
      <c r="PXJ298" s="131"/>
      <c r="PXL298" s="27"/>
      <c r="PXM298" s="19"/>
      <c r="PXO298" s="75"/>
      <c r="PXQ298" s="22"/>
      <c r="PXR298" s="131"/>
      <c r="PXT298" s="27"/>
      <c r="PXU298" s="19"/>
      <c r="PXW298" s="75"/>
      <c r="PXY298" s="22"/>
      <c r="PXZ298" s="131"/>
      <c r="PYB298" s="27"/>
      <c r="PYC298" s="19"/>
      <c r="PYE298" s="75"/>
      <c r="PYG298" s="22"/>
      <c r="PYH298" s="131"/>
      <c r="PYJ298" s="27"/>
      <c r="PYK298" s="19"/>
      <c r="PYM298" s="75"/>
      <c r="PYO298" s="22"/>
      <c r="PYP298" s="131"/>
      <c r="PYR298" s="27"/>
      <c r="PYS298" s="19"/>
      <c r="PYU298" s="75"/>
      <c r="PYW298" s="22"/>
      <c r="PYX298" s="131"/>
      <c r="PYZ298" s="27"/>
      <c r="PZA298" s="19"/>
      <c r="PZC298" s="75"/>
      <c r="PZE298" s="22"/>
      <c r="PZF298" s="131"/>
      <c r="PZH298" s="27"/>
      <c r="PZI298" s="19"/>
      <c r="PZK298" s="75"/>
      <c r="PZM298" s="22"/>
      <c r="PZN298" s="131"/>
      <c r="PZP298" s="27"/>
      <c r="PZQ298" s="19"/>
      <c r="PZS298" s="75"/>
      <c r="PZU298" s="22"/>
      <c r="PZV298" s="131"/>
      <c r="PZX298" s="27"/>
      <c r="PZY298" s="19"/>
      <c r="QAA298" s="75"/>
      <c r="QAC298" s="22"/>
      <c r="QAD298" s="131"/>
      <c r="QAF298" s="27"/>
      <c r="QAG298" s="19"/>
      <c r="QAI298" s="75"/>
      <c r="QAK298" s="22"/>
      <c r="QAL298" s="131"/>
      <c r="QAN298" s="27"/>
      <c r="QAO298" s="19"/>
      <c r="QAQ298" s="75"/>
      <c r="QAS298" s="22"/>
      <c r="QAT298" s="131"/>
      <c r="QAV298" s="27"/>
      <c r="QAW298" s="19"/>
      <c r="QAY298" s="75"/>
      <c r="QBA298" s="22"/>
      <c r="QBB298" s="131"/>
      <c r="QBD298" s="27"/>
      <c r="QBE298" s="19"/>
      <c r="QBG298" s="75"/>
      <c r="QBI298" s="22"/>
      <c r="QBJ298" s="131"/>
      <c r="QBL298" s="27"/>
      <c r="QBM298" s="19"/>
      <c r="QBO298" s="75"/>
      <c r="QBQ298" s="22"/>
      <c r="QBR298" s="131"/>
      <c r="QBT298" s="27"/>
      <c r="QBU298" s="19"/>
      <c r="QBW298" s="75"/>
      <c r="QBY298" s="22"/>
      <c r="QBZ298" s="131"/>
      <c r="QCB298" s="27"/>
      <c r="QCC298" s="19"/>
      <c r="QCE298" s="75"/>
      <c r="QCG298" s="22"/>
      <c r="QCH298" s="131"/>
      <c r="QCJ298" s="27"/>
      <c r="QCK298" s="19"/>
      <c r="QCM298" s="75"/>
      <c r="QCO298" s="22"/>
      <c r="QCP298" s="131"/>
      <c r="QCR298" s="27"/>
      <c r="QCS298" s="19"/>
      <c r="QCU298" s="75"/>
      <c r="QCW298" s="22"/>
      <c r="QCX298" s="131"/>
      <c r="QCZ298" s="27"/>
      <c r="QDA298" s="19"/>
      <c r="QDC298" s="75"/>
      <c r="QDE298" s="22"/>
      <c r="QDF298" s="131"/>
      <c r="QDH298" s="27"/>
      <c r="QDI298" s="19"/>
      <c r="QDK298" s="75"/>
      <c r="QDM298" s="22"/>
      <c r="QDN298" s="131"/>
      <c r="QDP298" s="27"/>
      <c r="QDQ298" s="19"/>
      <c r="QDS298" s="75"/>
      <c r="QDU298" s="22"/>
      <c r="QDV298" s="131"/>
      <c r="QDX298" s="27"/>
      <c r="QDY298" s="19"/>
      <c r="QEA298" s="75"/>
      <c r="QEC298" s="22"/>
      <c r="QED298" s="131"/>
      <c r="QEF298" s="27"/>
      <c r="QEG298" s="19"/>
      <c r="QEI298" s="75"/>
      <c r="QEK298" s="22"/>
      <c r="QEL298" s="131"/>
      <c r="QEN298" s="27"/>
      <c r="QEO298" s="19"/>
      <c r="QEQ298" s="75"/>
      <c r="QES298" s="22"/>
      <c r="QET298" s="131"/>
      <c r="QEV298" s="27"/>
      <c r="QEW298" s="19"/>
      <c r="QEY298" s="75"/>
      <c r="QFA298" s="22"/>
      <c r="QFB298" s="131"/>
      <c r="QFD298" s="27"/>
      <c r="QFE298" s="19"/>
      <c r="QFG298" s="75"/>
      <c r="QFI298" s="22"/>
      <c r="QFJ298" s="131"/>
      <c r="QFL298" s="27"/>
      <c r="QFM298" s="19"/>
      <c r="QFO298" s="75"/>
      <c r="QFQ298" s="22"/>
      <c r="QFR298" s="131"/>
      <c r="QFT298" s="27"/>
      <c r="QFU298" s="19"/>
      <c r="QFW298" s="75"/>
      <c r="QFY298" s="22"/>
      <c r="QFZ298" s="131"/>
      <c r="QGB298" s="27"/>
      <c r="QGC298" s="19"/>
      <c r="QGE298" s="75"/>
      <c r="QGG298" s="22"/>
      <c r="QGH298" s="131"/>
      <c r="QGJ298" s="27"/>
      <c r="QGK298" s="19"/>
      <c r="QGM298" s="75"/>
      <c r="QGO298" s="22"/>
      <c r="QGP298" s="131"/>
      <c r="QGR298" s="27"/>
      <c r="QGS298" s="19"/>
      <c r="QGU298" s="75"/>
      <c r="QGW298" s="22"/>
      <c r="QGX298" s="131"/>
      <c r="QGZ298" s="27"/>
      <c r="QHA298" s="19"/>
      <c r="QHC298" s="75"/>
      <c r="QHE298" s="22"/>
      <c r="QHF298" s="131"/>
      <c r="QHH298" s="27"/>
      <c r="QHI298" s="19"/>
      <c r="QHK298" s="75"/>
      <c r="QHM298" s="22"/>
      <c r="QHN298" s="131"/>
      <c r="QHP298" s="27"/>
      <c r="QHQ298" s="19"/>
      <c r="QHS298" s="75"/>
      <c r="QHU298" s="22"/>
      <c r="QHV298" s="131"/>
      <c r="QHX298" s="27"/>
      <c r="QHY298" s="19"/>
      <c r="QIA298" s="75"/>
      <c r="QIC298" s="22"/>
      <c r="QID298" s="131"/>
      <c r="QIF298" s="27"/>
      <c r="QIG298" s="19"/>
      <c r="QII298" s="75"/>
      <c r="QIK298" s="22"/>
      <c r="QIL298" s="131"/>
      <c r="QIN298" s="27"/>
      <c r="QIO298" s="19"/>
      <c r="QIQ298" s="75"/>
      <c r="QIS298" s="22"/>
      <c r="QIT298" s="131"/>
      <c r="QIV298" s="27"/>
      <c r="QIW298" s="19"/>
      <c r="QIY298" s="75"/>
      <c r="QJA298" s="22"/>
      <c r="QJB298" s="131"/>
      <c r="QJD298" s="27"/>
      <c r="QJE298" s="19"/>
      <c r="QJG298" s="75"/>
      <c r="QJI298" s="22"/>
      <c r="QJJ298" s="131"/>
      <c r="QJL298" s="27"/>
      <c r="QJM298" s="19"/>
      <c r="QJO298" s="75"/>
      <c r="QJQ298" s="22"/>
      <c r="QJR298" s="131"/>
      <c r="QJT298" s="27"/>
      <c r="QJU298" s="19"/>
      <c r="QJW298" s="75"/>
      <c r="QJY298" s="22"/>
      <c r="QJZ298" s="131"/>
      <c r="QKB298" s="27"/>
      <c r="QKC298" s="19"/>
      <c r="QKE298" s="75"/>
      <c r="QKG298" s="22"/>
      <c r="QKH298" s="131"/>
      <c r="QKJ298" s="27"/>
      <c r="QKK298" s="19"/>
      <c r="QKM298" s="75"/>
      <c r="QKO298" s="22"/>
      <c r="QKP298" s="131"/>
      <c r="QKR298" s="27"/>
      <c r="QKS298" s="19"/>
      <c r="QKU298" s="75"/>
      <c r="QKW298" s="22"/>
      <c r="QKX298" s="131"/>
      <c r="QKZ298" s="27"/>
      <c r="QLA298" s="19"/>
      <c r="QLC298" s="75"/>
      <c r="QLE298" s="22"/>
      <c r="QLF298" s="131"/>
      <c r="QLH298" s="27"/>
      <c r="QLI298" s="19"/>
      <c r="QLK298" s="75"/>
      <c r="QLM298" s="22"/>
      <c r="QLN298" s="131"/>
      <c r="QLP298" s="27"/>
      <c r="QLQ298" s="19"/>
      <c r="QLS298" s="75"/>
      <c r="QLU298" s="22"/>
      <c r="QLV298" s="131"/>
      <c r="QLX298" s="27"/>
      <c r="QLY298" s="19"/>
      <c r="QMA298" s="75"/>
      <c r="QMC298" s="22"/>
      <c r="QMD298" s="131"/>
      <c r="QMF298" s="27"/>
      <c r="QMG298" s="19"/>
      <c r="QMI298" s="75"/>
      <c r="QMK298" s="22"/>
      <c r="QML298" s="131"/>
      <c r="QMN298" s="27"/>
      <c r="QMO298" s="19"/>
      <c r="QMQ298" s="75"/>
      <c r="QMS298" s="22"/>
      <c r="QMT298" s="131"/>
      <c r="QMV298" s="27"/>
      <c r="QMW298" s="19"/>
      <c r="QMY298" s="75"/>
      <c r="QNA298" s="22"/>
      <c r="QNB298" s="131"/>
      <c r="QND298" s="27"/>
      <c r="QNE298" s="19"/>
      <c r="QNG298" s="75"/>
      <c r="QNI298" s="22"/>
      <c r="QNJ298" s="131"/>
      <c r="QNL298" s="27"/>
      <c r="QNM298" s="19"/>
      <c r="QNO298" s="75"/>
      <c r="QNQ298" s="22"/>
      <c r="QNR298" s="131"/>
      <c r="QNT298" s="27"/>
      <c r="QNU298" s="19"/>
      <c r="QNW298" s="75"/>
      <c r="QNY298" s="22"/>
      <c r="QNZ298" s="131"/>
      <c r="QOB298" s="27"/>
      <c r="QOC298" s="19"/>
      <c r="QOE298" s="75"/>
      <c r="QOG298" s="22"/>
      <c r="QOH298" s="131"/>
      <c r="QOJ298" s="27"/>
      <c r="QOK298" s="19"/>
      <c r="QOM298" s="75"/>
      <c r="QOO298" s="22"/>
      <c r="QOP298" s="131"/>
      <c r="QOR298" s="27"/>
      <c r="QOS298" s="19"/>
      <c r="QOU298" s="75"/>
      <c r="QOW298" s="22"/>
      <c r="QOX298" s="131"/>
      <c r="QOZ298" s="27"/>
      <c r="QPA298" s="19"/>
      <c r="QPC298" s="75"/>
      <c r="QPE298" s="22"/>
      <c r="QPF298" s="131"/>
      <c r="QPH298" s="27"/>
      <c r="QPI298" s="19"/>
      <c r="QPK298" s="75"/>
      <c r="QPM298" s="22"/>
      <c r="QPN298" s="131"/>
      <c r="QPP298" s="27"/>
      <c r="QPQ298" s="19"/>
      <c r="QPS298" s="75"/>
      <c r="QPU298" s="22"/>
      <c r="QPV298" s="131"/>
      <c r="QPX298" s="27"/>
      <c r="QPY298" s="19"/>
      <c r="QQA298" s="75"/>
      <c r="QQC298" s="22"/>
      <c r="QQD298" s="131"/>
      <c r="QQF298" s="27"/>
      <c r="QQG298" s="19"/>
      <c r="QQI298" s="75"/>
      <c r="QQK298" s="22"/>
      <c r="QQL298" s="131"/>
      <c r="QQN298" s="27"/>
      <c r="QQO298" s="19"/>
      <c r="QQQ298" s="75"/>
      <c r="QQS298" s="22"/>
      <c r="QQT298" s="131"/>
      <c r="QQV298" s="27"/>
      <c r="QQW298" s="19"/>
      <c r="QQY298" s="75"/>
      <c r="QRA298" s="22"/>
      <c r="QRB298" s="131"/>
      <c r="QRD298" s="27"/>
      <c r="QRE298" s="19"/>
      <c r="QRG298" s="75"/>
      <c r="QRI298" s="22"/>
      <c r="QRJ298" s="131"/>
      <c r="QRL298" s="27"/>
      <c r="QRM298" s="19"/>
      <c r="QRO298" s="75"/>
      <c r="QRQ298" s="22"/>
      <c r="QRR298" s="131"/>
      <c r="QRT298" s="27"/>
      <c r="QRU298" s="19"/>
      <c r="QRW298" s="75"/>
      <c r="QRY298" s="22"/>
      <c r="QRZ298" s="131"/>
      <c r="QSB298" s="27"/>
      <c r="QSC298" s="19"/>
      <c r="QSE298" s="75"/>
      <c r="QSG298" s="22"/>
      <c r="QSH298" s="131"/>
      <c r="QSJ298" s="27"/>
      <c r="QSK298" s="19"/>
      <c r="QSM298" s="75"/>
      <c r="QSO298" s="22"/>
      <c r="QSP298" s="131"/>
      <c r="QSR298" s="27"/>
      <c r="QSS298" s="19"/>
      <c r="QSU298" s="75"/>
      <c r="QSW298" s="22"/>
      <c r="QSX298" s="131"/>
      <c r="QSZ298" s="27"/>
      <c r="QTA298" s="19"/>
      <c r="QTC298" s="75"/>
      <c r="QTE298" s="22"/>
      <c r="QTF298" s="131"/>
      <c r="QTH298" s="27"/>
      <c r="QTI298" s="19"/>
      <c r="QTK298" s="75"/>
      <c r="QTM298" s="22"/>
      <c r="QTN298" s="131"/>
      <c r="QTP298" s="27"/>
      <c r="QTQ298" s="19"/>
      <c r="QTS298" s="75"/>
      <c r="QTU298" s="22"/>
      <c r="QTV298" s="131"/>
      <c r="QTX298" s="27"/>
      <c r="QTY298" s="19"/>
      <c r="QUA298" s="75"/>
      <c r="QUC298" s="22"/>
      <c r="QUD298" s="131"/>
      <c r="QUF298" s="27"/>
      <c r="QUG298" s="19"/>
      <c r="QUI298" s="75"/>
      <c r="QUK298" s="22"/>
      <c r="QUL298" s="131"/>
      <c r="QUN298" s="27"/>
      <c r="QUO298" s="19"/>
      <c r="QUQ298" s="75"/>
      <c r="QUS298" s="22"/>
      <c r="QUT298" s="131"/>
      <c r="QUV298" s="27"/>
      <c r="QUW298" s="19"/>
      <c r="QUY298" s="75"/>
      <c r="QVA298" s="22"/>
      <c r="QVB298" s="131"/>
      <c r="QVD298" s="27"/>
      <c r="QVE298" s="19"/>
      <c r="QVG298" s="75"/>
      <c r="QVI298" s="22"/>
      <c r="QVJ298" s="131"/>
      <c r="QVL298" s="27"/>
      <c r="QVM298" s="19"/>
      <c r="QVO298" s="75"/>
      <c r="QVQ298" s="22"/>
      <c r="QVR298" s="131"/>
      <c r="QVT298" s="27"/>
      <c r="QVU298" s="19"/>
      <c r="QVW298" s="75"/>
      <c r="QVY298" s="22"/>
      <c r="QVZ298" s="131"/>
      <c r="QWB298" s="27"/>
      <c r="QWC298" s="19"/>
      <c r="QWE298" s="75"/>
      <c r="QWG298" s="22"/>
      <c r="QWH298" s="131"/>
      <c r="QWJ298" s="27"/>
      <c r="QWK298" s="19"/>
      <c r="QWM298" s="75"/>
      <c r="QWO298" s="22"/>
      <c r="QWP298" s="131"/>
      <c r="QWR298" s="27"/>
      <c r="QWS298" s="19"/>
      <c r="QWU298" s="75"/>
      <c r="QWW298" s="22"/>
      <c r="QWX298" s="131"/>
      <c r="QWZ298" s="27"/>
      <c r="QXA298" s="19"/>
      <c r="QXC298" s="75"/>
      <c r="QXE298" s="22"/>
      <c r="QXF298" s="131"/>
      <c r="QXH298" s="27"/>
      <c r="QXI298" s="19"/>
      <c r="QXK298" s="75"/>
      <c r="QXM298" s="22"/>
      <c r="QXN298" s="131"/>
      <c r="QXP298" s="27"/>
      <c r="QXQ298" s="19"/>
      <c r="QXS298" s="75"/>
      <c r="QXU298" s="22"/>
      <c r="QXV298" s="131"/>
      <c r="QXX298" s="27"/>
      <c r="QXY298" s="19"/>
      <c r="QYA298" s="75"/>
      <c r="QYC298" s="22"/>
      <c r="QYD298" s="131"/>
      <c r="QYF298" s="27"/>
      <c r="QYG298" s="19"/>
      <c r="QYI298" s="75"/>
      <c r="QYK298" s="22"/>
      <c r="QYL298" s="131"/>
      <c r="QYN298" s="27"/>
      <c r="QYO298" s="19"/>
      <c r="QYQ298" s="75"/>
      <c r="QYS298" s="22"/>
      <c r="QYT298" s="131"/>
      <c r="QYV298" s="27"/>
      <c r="QYW298" s="19"/>
      <c r="QYY298" s="75"/>
      <c r="QZA298" s="22"/>
      <c r="QZB298" s="131"/>
      <c r="QZD298" s="27"/>
      <c r="QZE298" s="19"/>
      <c r="QZG298" s="75"/>
      <c r="QZI298" s="22"/>
      <c r="QZJ298" s="131"/>
      <c r="QZL298" s="27"/>
      <c r="QZM298" s="19"/>
      <c r="QZO298" s="75"/>
      <c r="QZQ298" s="22"/>
      <c r="QZR298" s="131"/>
      <c r="QZT298" s="27"/>
      <c r="QZU298" s="19"/>
      <c r="QZW298" s="75"/>
      <c r="QZY298" s="22"/>
      <c r="QZZ298" s="131"/>
      <c r="RAB298" s="27"/>
      <c r="RAC298" s="19"/>
      <c r="RAE298" s="75"/>
      <c r="RAG298" s="22"/>
      <c r="RAH298" s="131"/>
      <c r="RAJ298" s="27"/>
      <c r="RAK298" s="19"/>
      <c r="RAM298" s="75"/>
      <c r="RAO298" s="22"/>
      <c r="RAP298" s="131"/>
      <c r="RAR298" s="27"/>
      <c r="RAS298" s="19"/>
      <c r="RAU298" s="75"/>
      <c r="RAW298" s="22"/>
      <c r="RAX298" s="131"/>
      <c r="RAZ298" s="27"/>
      <c r="RBA298" s="19"/>
      <c r="RBC298" s="75"/>
      <c r="RBE298" s="22"/>
      <c r="RBF298" s="131"/>
      <c r="RBH298" s="27"/>
      <c r="RBI298" s="19"/>
      <c r="RBK298" s="75"/>
      <c r="RBM298" s="22"/>
      <c r="RBN298" s="131"/>
      <c r="RBP298" s="27"/>
      <c r="RBQ298" s="19"/>
      <c r="RBS298" s="75"/>
      <c r="RBU298" s="22"/>
      <c r="RBV298" s="131"/>
      <c r="RBX298" s="27"/>
      <c r="RBY298" s="19"/>
      <c r="RCA298" s="75"/>
      <c r="RCC298" s="22"/>
      <c r="RCD298" s="131"/>
      <c r="RCF298" s="27"/>
      <c r="RCG298" s="19"/>
      <c r="RCI298" s="75"/>
      <c r="RCK298" s="22"/>
      <c r="RCL298" s="131"/>
      <c r="RCN298" s="27"/>
      <c r="RCO298" s="19"/>
      <c r="RCQ298" s="75"/>
      <c r="RCS298" s="22"/>
      <c r="RCT298" s="131"/>
      <c r="RCV298" s="27"/>
      <c r="RCW298" s="19"/>
      <c r="RCY298" s="75"/>
      <c r="RDA298" s="22"/>
      <c r="RDB298" s="131"/>
      <c r="RDD298" s="27"/>
      <c r="RDE298" s="19"/>
      <c r="RDG298" s="75"/>
      <c r="RDI298" s="22"/>
      <c r="RDJ298" s="131"/>
      <c r="RDL298" s="27"/>
      <c r="RDM298" s="19"/>
      <c r="RDO298" s="75"/>
      <c r="RDQ298" s="22"/>
      <c r="RDR298" s="131"/>
      <c r="RDT298" s="27"/>
      <c r="RDU298" s="19"/>
      <c r="RDW298" s="75"/>
      <c r="RDY298" s="22"/>
      <c r="RDZ298" s="131"/>
      <c r="REB298" s="27"/>
      <c r="REC298" s="19"/>
      <c r="REE298" s="75"/>
      <c r="REG298" s="22"/>
      <c r="REH298" s="131"/>
      <c r="REJ298" s="27"/>
      <c r="REK298" s="19"/>
      <c r="REM298" s="75"/>
      <c r="REO298" s="22"/>
      <c r="REP298" s="131"/>
      <c r="RER298" s="27"/>
      <c r="RES298" s="19"/>
      <c r="REU298" s="75"/>
      <c r="REW298" s="22"/>
      <c r="REX298" s="131"/>
      <c r="REZ298" s="27"/>
      <c r="RFA298" s="19"/>
      <c r="RFC298" s="75"/>
      <c r="RFE298" s="22"/>
      <c r="RFF298" s="131"/>
      <c r="RFH298" s="27"/>
      <c r="RFI298" s="19"/>
      <c r="RFK298" s="75"/>
      <c r="RFM298" s="22"/>
      <c r="RFN298" s="131"/>
      <c r="RFP298" s="27"/>
      <c r="RFQ298" s="19"/>
      <c r="RFS298" s="75"/>
      <c r="RFU298" s="22"/>
      <c r="RFV298" s="131"/>
      <c r="RFX298" s="27"/>
      <c r="RFY298" s="19"/>
      <c r="RGA298" s="75"/>
      <c r="RGC298" s="22"/>
      <c r="RGD298" s="131"/>
      <c r="RGF298" s="27"/>
      <c r="RGG298" s="19"/>
      <c r="RGI298" s="75"/>
      <c r="RGK298" s="22"/>
      <c r="RGL298" s="131"/>
      <c r="RGN298" s="27"/>
      <c r="RGO298" s="19"/>
      <c r="RGQ298" s="75"/>
      <c r="RGS298" s="22"/>
      <c r="RGT298" s="131"/>
      <c r="RGV298" s="27"/>
      <c r="RGW298" s="19"/>
      <c r="RGY298" s="75"/>
      <c r="RHA298" s="22"/>
      <c r="RHB298" s="131"/>
      <c r="RHD298" s="27"/>
      <c r="RHE298" s="19"/>
      <c r="RHG298" s="75"/>
      <c r="RHI298" s="22"/>
      <c r="RHJ298" s="131"/>
      <c r="RHL298" s="27"/>
      <c r="RHM298" s="19"/>
      <c r="RHO298" s="75"/>
      <c r="RHQ298" s="22"/>
      <c r="RHR298" s="131"/>
      <c r="RHT298" s="27"/>
      <c r="RHU298" s="19"/>
      <c r="RHW298" s="75"/>
      <c r="RHY298" s="22"/>
      <c r="RHZ298" s="131"/>
      <c r="RIB298" s="27"/>
      <c r="RIC298" s="19"/>
      <c r="RIE298" s="75"/>
      <c r="RIG298" s="22"/>
      <c r="RIH298" s="131"/>
      <c r="RIJ298" s="27"/>
      <c r="RIK298" s="19"/>
      <c r="RIM298" s="75"/>
      <c r="RIO298" s="22"/>
      <c r="RIP298" s="131"/>
      <c r="RIR298" s="27"/>
      <c r="RIS298" s="19"/>
      <c r="RIU298" s="75"/>
      <c r="RIW298" s="22"/>
      <c r="RIX298" s="131"/>
      <c r="RIZ298" s="27"/>
      <c r="RJA298" s="19"/>
      <c r="RJC298" s="75"/>
      <c r="RJE298" s="22"/>
      <c r="RJF298" s="131"/>
      <c r="RJH298" s="27"/>
      <c r="RJI298" s="19"/>
      <c r="RJK298" s="75"/>
      <c r="RJM298" s="22"/>
      <c r="RJN298" s="131"/>
      <c r="RJP298" s="27"/>
      <c r="RJQ298" s="19"/>
      <c r="RJS298" s="75"/>
      <c r="RJU298" s="22"/>
      <c r="RJV298" s="131"/>
      <c r="RJX298" s="27"/>
      <c r="RJY298" s="19"/>
      <c r="RKA298" s="75"/>
      <c r="RKC298" s="22"/>
      <c r="RKD298" s="131"/>
      <c r="RKF298" s="27"/>
      <c r="RKG298" s="19"/>
      <c r="RKI298" s="75"/>
      <c r="RKK298" s="22"/>
      <c r="RKL298" s="131"/>
      <c r="RKN298" s="27"/>
      <c r="RKO298" s="19"/>
      <c r="RKQ298" s="75"/>
      <c r="RKS298" s="22"/>
      <c r="RKT298" s="131"/>
      <c r="RKV298" s="27"/>
      <c r="RKW298" s="19"/>
      <c r="RKY298" s="75"/>
      <c r="RLA298" s="22"/>
      <c r="RLB298" s="131"/>
      <c r="RLD298" s="27"/>
      <c r="RLE298" s="19"/>
      <c r="RLG298" s="75"/>
      <c r="RLI298" s="22"/>
      <c r="RLJ298" s="131"/>
      <c r="RLL298" s="27"/>
      <c r="RLM298" s="19"/>
      <c r="RLO298" s="75"/>
      <c r="RLQ298" s="22"/>
      <c r="RLR298" s="131"/>
      <c r="RLT298" s="27"/>
      <c r="RLU298" s="19"/>
      <c r="RLW298" s="75"/>
      <c r="RLY298" s="22"/>
      <c r="RLZ298" s="131"/>
      <c r="RMB298" s="27"/>
      <c r="RMC298" s="19"/>
      <c r="RME298" s="75"/>
      <c r="RMG298" s="22"/>
      <c r="RMH298" s="131"/>
      <c r="RMJ298" s="27"/>
      <c r="RMK298" s="19"/>
      <c r="RMM298" s="75"/>
      <c r="RMO298" s="22"/>
      <c r="RMP298" s="131"/>
      <c r="RMR298" s="27"/>
      <c r="RMS298" s="19"/>
      <c r="RMU298" s="75"/>
      <c r="RMW298" s="22"/>
      <c r="RMX298" s="131"/>
      <c r="RMZ298" s="27"/>
      <c r="RNA298" s="19"/>
      <c r="RNC298" s="75"/>
      <c r="RNE298" s="22"/>
      <c r="RNF298" s="131"/>
      <c r="RNH298" s="27"/>
      <c r="RNI298" s="19"/>
      <c r="RNK298" s="75"/>
      <c r="RNM298" s="22"/>
      <c r="RNN298" s="131"/>
      <c r="RNP298" s="27"/>
      <c r="RNQ298" s="19"/>
      <c r="RNS298" s="75"/>
      <c r="RNU298" s="22"/>
      <c r="RNV298" s="131"/>
      <c r="RNX298" s="27"/>
      <c r="RNY298" s="19"/>
      <c r="ROA298" s="75"/>
      <c r="ROC298" s="22"/>
      <c r="ROD298" s="131"/>
      <c r="ROF298" s="27"/>
      <c r="ROG298" s="19"/>
      <c r="ROI298" s="75"/>
      <c r="ROK298" s="22"/>
      <c r="ROL298" s="131"/>
      <c r="RON298" s="27"/>
      <c r="ROO298" s="19"/>
      <c r="ROQ298" s="75"/>
      <c r="ROS298" s="22"/>
      <c r="ROT298" s="131"/>
      <c r="ROV298" s="27"/>
      <c r="ROW298" s="19"/>
      <c r="ROY298" s="75"/>
      <c r="RPA298" s="22"/>
      <c r="RPB298" s="131"/>
      <c r="RPD298" s="27"/>
      <c r="RPE298" s="19"/>
      <c r="RPG298" s="75"/>
      <c r="RPI298" s="22"/>
      <c r="RPJ298" s="131"/>
      <c r="RPL298" s="27"/>
      <c r="RPM298" s="19"/>
      <c r="RPO298" s="75"/>
      <c r="RPQ298" s="22"/>
      <c r="RPR298" s="131"/>
      <c r="RPT298" s="27"/>
      <c r="RPU298" s="19"/>
      <c r="RPW298" s="75"/>
      <c r="RPY298" s="22"/>
      <c r="RPZ298" s="131"/>
      <c r="RQB298" s="27"/>
      <c r="RQC298" s="19"/>
      <c r="RQE298" s="75"/>
      <c r="RQG298" s="22"/>
      <c r="RQH298" s="131"/>
      <c r="RQJ298" s="27"/>
      <c r="RQK298" s="19"/>
      <c r="RQM298" s="75"/>
      <c r="RQO298" s="22"/>
      <c r="RQP298" s="131"/>
      <c r="RQR298" s="27"/>
      <c r="RQS298" s="19"/>
      <c r="RQU298" s="75"/>
      <c r="RQW298" s="22"/>
      <c r="RQX298" s="131"/>
      <c r="RQZ298" s="27"/>
      <c r="RRA298" s="19"/>
      <c r="RRC298" s="75"/>
      <c r="RRE298" s="22"/>
      <c r="RRF298" s="131"/>
      <c r="RRH298" s="27"/>
      <c r="RRI298" s="19"/>
      <c r="RRK298" s="75"/>
      <c r="RRM298" s="22"/>
      <c r="RRN298" s="131"/>
      <c r="RRP298" s="27"/>
      <c r="RRQ298" s="19"/>
      <c r="RRS298" s="75"/>
      <c r="RRU298" s="22"/>
      <c r="RRV298" s="131"/>
      <c r="RRX298" s="27"/>
      <c r="RRY298" s="19"/>
      <c r="RSA298" s="75"/>
      <c r="RSC298" s="22"/>
      <c r="RSD298" s="131"/>
      <c r="RSF298" s="27"/>
      <c r="RSG298" s="19"/>
      <c r="RSI298" s="75"/>
      <c r="RSK298" s="22"/>
      <c r="RSL298" s="131"/>
      <c r="RSN298" s="27"/>
      <c r="RSO298" s="19"/>
      <c r="RSQ298" s="75"/>
      <c r="RSS298" s="22"/>
      <c r="RST298" s="131"/>
      <c r="RSV298" s="27"/>
      <c r="RSW298" s="19"/>
      <c r="RSY298" s="75"/>
      <c r="RTA298" s="22"/>
      <c r="RTB298" s="131"/>
      <c r="RTD298" s="27"/>
      <c r="RTE298" s="19"/>
      <c r="RTG298" s="75"/>
      <c r="RTI298" s="22"/>
      <c r="RTJ298" s="131"/>
      <c r="RTL298" s="27"/>
      <c r="RTM298" s="19"/>
      <c r="RTO298" s="75"/>
      <c r="RTQ298" s="22"/>
      <c r="RTR298" s="131"/>
      <c r="RTT298" s="27"/>
      <c r="RTU298" s="19"/>
      <c r="RTW298" s="75"/>
      <c r="RTY298" s="22"/>
      <c r="RTZ298" s="131"/>
      <c r="RUB298" s="27"/>
      <c r="RUC298" s="19"/>
      <c r="RUE298" s="75"/>
      <c r="RUG298" s="22"/>
      <c r="RUH298" s="131"/>
      <c r="RUJ298" s="27"/>
      <c r="RUK298" s="19"/>
      <c r="RUM298" s="75"/>
      <c r="RUO298" s="22"/>
      <c r="RUP298" s="131"/>
      <c r="RUR298" s="27"/>
      <c r="RUS298" s="19"/>
      <c r="RUU298" s="75"/>
      <c r="RUW298" s="22"/>
      <c r="RUX298" s="131"/>
      <c r="RUZ298" s="27"/>
      <c r="RVA298" s="19"/>
      <c r="RVC298" s="75"/>
      <c r="RVE298" s="22"/>
      <c r="RVF298" s="131"/>
      <c r="RVH298" s="27"/>
      <c r="RVI298" s="19"/>
      <c r="RVK298" s="75"/>
      <c r="RVM298" s="22"/>
      <c r="RVN298" s="131"/>
      <c r="RVP298" s="27"/>
      <c r="RVQ298" s="19"/>
      <c r="RVS298" s="75"/>
      <c r="RVU298" s="22"/>
      <c r="RVV298" s="131"/>
      <c r="RVX298" s="27"/>
      <c r="RVY298" s="19"/>
      <c r="RWA298" s="75"/>
      <c r="RWC298" s="22"/>
      <c r="RWD298" s="131"/>
      <c r="RWF298" s="27"/>
      <c r="RWG298" s="19"/>
      <c r="RWI298" s="75"/>
      <c r="RWK298" s="22"/>
      <c r="RWL298" s="131"/>
      <c r="RWN298" s="27"/>
      <c r="RWO298" s="19"/>
      <c r="RWQ298" s="75"/>
      <c r="RWS298" s="22"/>
      <c r="RWT298" s="131"/>
      <c r="RWV298" s="27"/>
      <c r="RWW298" s="19"/>
      <c r="RWY298" s="75"/>
      <c r="RXA298" s="22"/>
      <c r="RXB298" s="131"/>
      <c r="RXD298" s="27"/>
      <c r="RXE298" s="19"/>
      <c r="RXG298" s="75"/>
      <c r="RXI298" s="22"/>
      <c r="RXJ298" s="131"/>
      <c r="RXL298" s="27"/>
      <c r="RXM298" s="19"/>
      <c r="RXO298" s="75"/>
      <c r="RXQ298" s="22"/>
      <c r="RXR298" s="131"/>
      <c r="RXT298" s="27"/>
      <c r="RXU298" s="19"/>
      <c r="RXW298" s="75"/>
      <c r="RXY298" s="22"/>
      <c r="RXZ298" s="131"/>
      <c r="RYB298" s="27"/>
      <c r="RYC298" s="19"/>
      <c r="RYE298" s="75"/>
      <c r="RYG298" s="22"/>
      <c r="RYH298" s="131"/>
      <c r="RYJ298" s="27"/>
      <c r="RYK298" s="19"/>
      <c r="RYM298" s="75"/>
      <c r="RYO298" s="22"/>
      <c r="RYP298" s="131"/>
      <c r="RYR298" s="27"/>
      <c r="RYS298" s="19"/>
      <c r="RYU298" s="75"/>
      <c r="RYW298" s="22"/>
      <c r="RYX298" s="131"/>
      <c r="RYZ298" s="27"/>
      <c r="RZA298" s="19"/>
      <c r="RZC298" s="75"/>
      <c r="RZE298" s="22"/>
      <c r="RZF298" s="131"/>
      <c r="RZH298" s="27"/>
      <c r="RZI298" s="19"/>
      <c r="RZK298" s="75"/>
      <c r="RZM298" s="22"/>
      <c r="RZN298" s="131"/>
      <c r="RZP298" s="27"/>
      <c r="RZQ298" s="19"/>
      <c r="RZS298" s="75"/>
      <c r="RZU298" s="22"/>
      <c r="RZV298" s="131"/>
      <c r="RZX298" s="27"/>
      <c r="RZY298" s="19"/>
      <c r="SAA298" s="75"/>
      <c r="SAC298" s="22"/>
      <c r="SAD298" s="131"/>
      <c r="SAF298" s="27"/>
      <c r="SAG298" s="19"/>
      <c r="SAI298" s="75"/>
      <c r="SAK298" s="22"/>
      <c r="SAL298" s="131"/>
      <c r="SAN298" s="27"/>
      <c r="SAO298" s="19"/>
      <c r="SAQ298" s="75"/>
      <c r="SAS298" s="22"/>
      <c r="SAT298" s="131"/>
      <c r="SAV298" s="27"/>
      <c r="SAW298" s="19"/>
      <c r="SAY298" s="75"/>
      <c r="SBA298" s="22"/>
      <c r="SBB298" s="131"/>
      <c r="SBD298" s="27"/>
      <c r="SBE298" s="19"/>
      <c r="SBG298" s="75"/>
      <c r="SBI298" s="22"/>
      <c r="SBJ298" s="131"/>
      <c r="SBL298" s="27"/>
      <c r="SBM298" s="19"/>
      <c r="SBO298" s="75"/>
      <c r="SBQ298" s="22"/>
      <c r="SBR298" s="131"/>
      <c r="SBT298" s="27"/>
      <c r="SBU298" s="19"/>
      <c r="SBW298" s="75"/>
      <c r="SBY298" s="22"/>
      <c r="SBZ298" s="131"/>
      <c r="SCB298" s="27"/>
      <c r="SCC298" s="19"/>
      <c r="SCE298" s="75"/>
      <c r="SCG298" s="22"/>
      <c r="SCH298" s="131"/>
      <c r="SCJ298" s="27"/>
      <c r="SCK298" s="19"/>
      <c r="SCM298" s="75"/>
      <c r="SCO298" s="22"/>
      <c r="SCP298" s="131"/>
      <c r="SCR298" s="27"/>
      <c r="SCS298" s="19"/>
      <c r="SCU298" s="75"/>
      <c r="SCW298" s="22"/>
      <c r="SCX298" s="131"/>
      <c r="SCZ298" s="27"/>
      <c r="SDA298" s="19"/>
      <c r="SDC298" s="75"/>
      <c r="SDE298" s="22"/>
      <c r="SDF298" s="131"/>
      <c r="SDH298" s="27"/>
      <c r="SDI298" s="19"/>
      <c r="SDK298" s="75"/>
      <c r="SDM298" s="22"/>
      <c r="SDN298" s="131"/>
      <c r="SDP298" s="27"/>
      <c r="SDQ298" s="19"/>
      <c r="SDS298" s="75"/>
      <c r="SDU298" s="22"/>
      <c r="SDV298" s="131"/>
      <c r="SDX298" s="27"/>
      <c r="SDY298" s="19"/>
      <c r="SEA298" s="75"/>
      <c r="SEC298" s="22"/>
      <c r="SED298" s="131"/>
      <c r="SEF298" s="27"/>
      <c r="SEG298" s="19"/>
      <c r="SEI298" s="75"/>
      <c r="SEK298" s="22"/>
      <c r="SEL298" s="131"/>
      <c r="SEN298" s="27"/>
      <c r="SEO298" s="19"/>
      <c r="SEQ298" s="75"/>
      <c r="SES298" s="22"/>
      <c r="SET298" s="131"/>
      <c r="SEV298" s="27"/>
      <c r="SEW298" s="19"/>
      <c r="SEY298" s="75"/>
      <c r="SFA298" s="22"/>
      <c r="SFB298" s="131"/>
      <c r="SFD298" s="27"/>
      <c r="SFE298" s="19"/>
      <c r="SFG298" s="75"/>
      <c r="SFI298" s="22"/>
      <c r="SFJ298" s="131"/>
      <c r="SFL298" s="27"/>
      <c r="SFM298" s="19"/>
      <c r="SFO298" s="75"/>
      <c r="SFQ298" s="22"/>
      <c r="SFR298" s="131"/>
      <c r="SFT298" s="27"/>
      <c r="SFU298" s="19"/>
      <c r="SFW298" s="75"/>
      <c r="SFY298" s="22"/>
      <c r="SFZ298" s="131"/>
      <c r="SGB298" s="27"/>
      <c r="SGC298" s="19"/>
      <c r="SGE298" s="75"/>
      <c r="SGG298" s="22"/>
      <c r="SGH298" s="131"/>
      <c r="SGJ298" s="27"/>
      <c r="SGK298" s="19"/>
      <c r="SGM298" s="75"/>
      <c r="SGO298" s="22"/>
      <c r="SGP298" s="131"/>
      <c r="SGR298" s="27"/>
      <c r="SGS298" s="19"/>
      <c r="SGU298" s="75"/>
      <c r="SGW298" s="22"/>
      <c r="SGX298" s="131"/>
      <c r="SGZ298" s="27"/>
      <c r="SHA298" s="19"/>
      <c r="SHC298" s="75"/>
      <c r="SHE298" s="22"/>
      <c r="SHF298" s="131"/>
      <c r="SHH298" s="27"/>
      <c r="SHI298" s="19"/>
      <c r="SHK298" s="75"/>
      <c r="SHM298" s="22"/>
      <c r="SHN298" s="131"/>
      <c r="SHP298" s="27"/>
      <c r="SHQ298" s="19"/>
      <c r="SHS298" s="75"/>
      <c r="SHU298" s="22"/>
      <c r="SHV298" s="131"/>
      <c r="SHX298" s="27"/>
      <c r="SHY298" s="19"/>
      <c r="SIA298" s="75"/>
      <c r="SIC298" s="22"/>
      <c r="SID298" s="131"/>
      <c r="SIF298" s="27"/>
      <c r="SIG298" s="19"/>
      <c r="SII298" s="75"/>
      <c r="SIK298" s="22"/>
      <c r="SIL298" s="131"/>
      <c r="SIN298" s="27"/>
      <c r="SIO298" s="19"/>
      <c r="SIQ298" s="75"/>
      <c r="SIS298" s="22"/>
      <c r="SIT298" s="131"/>
      <c r="SIV298" s="27"/>
      <c r="SIW298" s="19"/>
      <c r="SIY298" s="75"/>
      <c r="SJA298" s="22"/>
      <c r="SJB298" s="131"/>
      <c r="SJD298" s="27"/>
      <c r="SJE298" s="19"/>
      <c r="SJG298" s="75"/>
      <c r="SJI298" s="22"/>
      <c r="SJJ298" s="131"/>
      <c r="SJL298" s="27"/>
      <c r="SJM298" s="19"/>
      <c r="SJO298" s="75"/>
      <c r="SJQ298" s="22"/>
      <c r="SJR298" s="131"/>
      <c r="SJT298" s="27"/>
      <c r="SJU298" s="19"/>
      <c r="SJW298" s="75"/>
      <c r="SJY298" s="22"/>
      <c r="SJZ298" s="131"/>
      <c r="SKB298" s="27"/>
      <c r="SKC298" s="19"/>
      <c r="SKE298" s="75"/>
      <c r="SKG298" s="22"/>
      <c r="SKH298" s="131"/>
      <c r="SKJ298" s="27"/>
      <c r="SKK298" s="19"/>
      <c r="SKM298" s="75"/>
      <c r="SKO298" s="22"/>
      <c r="SKP298" s="131"/>
      <c r="SKR298" s="27"/>
      <c r="SKS298" s="19"/>
      <c r="SKU298" s="75"/>
      <c r="SKW298" s="22"/>
      <c r="SKX298" s="131"/>
      <c r="SKZ298" s="27"/>
      <c r="SLA298" s="19"/>
      <c r="SLC298" s="75"/>
      <c r="SLE298" s="22"/>
      <c r="SLF298" s="131"/>
      <c r="SLH298" s="27"/>
      <c r="SLI298" s="19"/>
      <c r="SLK298" s="75"/>
      <c r="SLM298" s="22"/>
      <c r="SLN298" s="131"/>
      <c r="SLP298" s="27"/>
      <c r="SLQ298" s="19"/>
      <c r="SLS298" s="75"/>
      <c r="SLU298" s="22"/>
      <c r="SLV298" s="131"/>
      <c r="SLX298" s="27"/>
      <c r="SLY298" s="19"/>
      <c r="SMA298" s="75"/>
      <c r="SMC298" s="22"/>
      <c r="SMD298" s="131"/>
      <c r="SMF298" s="27"/>
      <c r="SMG298" s="19"/>
      <c r="SMI298" s="75"/>
      <c r="SMK298" s="22"/>
      <c r="SML298" s="131"/>
      <c r="SMN298" s="27"/>
      <c r="SMO298" s="19"/>
      <c r="SMQ298" s="75"/>
      <c r="SMS298" s="22"/>
      <c r="SMT298" s="131"/>
      <c r="SMV298" s="27"/>
      <c r="SMW298" s="19"/>
      <c r="SMY298" s="75"/>
      <c r="SNA298" s="22"/>
      <c r="SNB298" s="131"/>
      <c r="SND298" s="27"/>
      <c r="SNE298" s="19"/>
      <c r="SNG298" s="75"/>
      <c r="SNI298" s="22"/>
      <c r="SNJ298" s="131"/>
      <c r="SNL298" s="27"/>
      <c r="SNM298" s="19"/>
      <c r="SNO298" s="75"/>
      <c r="SNQ298" s="22"/>
      <c r="SNR298" s="131"/>
      <c r="SNT298" s="27"/>
      <c r="SNU298" s="19"/>
      <c r="SNW298" s="75"/>
      <c r="SNY298" s="22"/>
      <c r="SNZ298" s="131"/>
      <c r="SOB298" s="27"/>
      <c r="SOC298" s="19"/>
      <c r="SOE298" s="75"/>
      <c r="SOG298" s="22"/>
      <c r="SOH298" s="131"/>
      <c r="SOJ298" s="27"/>
      <c r="SOK298" s="19"/>
      <c r="SOM298" s="75"/>
      <c r="SOO298" s="22"/>
      <c r="SOP298" s="131"/>
      <c r="SOR298" s="27"/>
      <c r="SOS298" s="19"/>
      <c r="SOU298" s="75"/>
      <c r="SOW298" s="22"/>
      <c r="SOX298" s="131"/>
      <c r="SOZ298" s="27"/>
      <c r="SPA298" s="19"/>
      <c r="SPC298" s="75"/>
      <c r="SPE298" s="22"/>
      <c r="SPF298" s="131"/>
      <c r="SPH298" s="27"/>
      <c r="SPI298" s="19"/>
      <c r="SPK298" s="75"/>
      <c r="SPM298" s="22"/>
      <c r="SPN298" s="131"/>
      <c r="SPP298" s="27"/>
      <c r="SPQ298" s="19"/>
      <c r="SPS298" s="75"/>
      <c r="SPU298" s="22"/>
      <c r="SPV298" s="131"/>
      <c r="SPX298" s="27"/>
      <c r="SPY298" s="19"/>
      <c r="SQA298" s="75"/>
      <c r="SQC298" s="22"/>
      <c r="SQD298" s="131"/>
      <c r="SQF298" s="27"/>
      <c r="SQG298" s="19"/>
      <c r="SQI298" s="75"/>
      <c r="SQK298" s="22"/>
      <c r="SQL298" s="131"/>
      <c r="SQN298" s="27"/>
      <c r="SQO298" s="19"/>
      <c r="SQQ298" s="75"/>
      <c r="SQS298" s="22"/>
      <c r="SQT298" s="131"/>
      <c r="SQV298" s="27"/>
      <c r="SQW298" s="19"/>
      <c r="SQY298" s="75"/>
      <c r="SRA298" s="22"/>
      <c r="SRB298" s="131"/>
      <c r="SRD298" s="27"/>
      <c r="SRE298" s="19"/>
      <c r="SRG298" s="75"/>
      <c r="SRI298" s="22"/>
      <c r="SRJ298" s="131"/>
      <c r="SRL298" s="27"/>
      <c r="SRM298" s="19"/>
      <c r="SRO298" s="75"/>
      <c r="SRQ298" s="22"/>
      <c r="SRR298" s="131"/>
      <c r="SRT298" s="27"/>
      <c r="SRU298" s="19"/>
      <c r="SRW298" s="75"/>
      <c r="SRY298" s="22"/>
      <c r="SRZ298" s="131"/>
      <c r="SSB298" s="27"/>
      <c r="SSC298" s="19"/>
      <c r="SSE298" s="75"/>
      <c r="SSG298" s="22"/>
      <c r="SSH298" s="131"/>
      <c r="SSJ298" s="27"/>
      <c r="SSK298" s="19"/>
      <c r="SSM298" s="75"/>
      <c r="SSO298" s="22"/>
      <c r="SSP298" s="131"/>
      <c r="SSR298" s="27"/>
      <c r="SSS298" s="19"/>
      <c r="SSU298" s="75"/>
      <c r="SSW298" s="22"/>
      <c r="SSX298" s="131"/>
      <c r="SSZ298" s="27"/>
      <c r="STA298" s="19"/>
      <c r="STC298" s="75"/>
      <c r="STE298" s="22"/>
      <c r="STF298" s="131"/>
      <c r="STH298" s="27"/>
      <c r="STI298" s="19"/>
      <c r="STK298" s="75"/>
      <c r="STM298" s="22"/>
      <c r="STN298" s="131"/>
      <c r="STP298" s="27"/>
      <c r="STQ298" s="19"/>
      <c r="STS298" s="75"/>
      <c r="STU298" s="22"/>
      <c r="STV298" s="131"/>
      <c r="STX298" s="27"/>
      <c r="STY298" s="19"/>
      <c r="SUA298" s="75"/>
      <c r="SUC298" s="22"/>
      <c r="SUD298" s="131"/>
      <c r="SUF298" s="27"/>
      <c r="SUG298" s="19"/>
      <c r="SUI298" s="75"/>
      <c r="SUK298" s="22"/>
      <c r="SUL298" s="131"/>
      <c r="SUN298" s="27"/>
      <c r="SUO298" s="19"/>
      <c r="SUQ298" s="75"/>
      <c r="SUS298" s="22"/>
      <c r="SUT298" s="131"/>
      <c r="SUV298" s="27"/>
      <c r="SUW298" s="19"/>
      <c r="SUY298" s="75"/>
      <c r="SVA298" s="22"/>
      <c r="SVB298" s="131"/>
      <c r="SVD298" s="27"/>
      <c r="SVE298" s="19"/>
      <c r="SVG298" s="75"/>
      <c r="SVI298" s="22"/>
      <c r="SVJ298" s="131"/>
      <c r="SVL298" s="27"/>
      <c r="SVM298" s="19"/>
      <c r="SVO298" s="75"/>
      <c r="SVQ298" s="22"/>
      <c r="SVR298" s="131"/>
      <c r="SVT298" s="27"/>
      <c r="SVU298" s="19"/>
      <c r="SVW298" s="75"/>
      <c r="SVY298" s="22"/>
      <c r="SVZ298" s="131"/>
      <c r="SWB298" s="27"/>
      <c r="SWC298" s="19"/>
      <c r="SWE298" s="75"/>
      <c r="SWG298" s="22"/>
      <c r="SWH298" s="131"/>
      <c r="SWJ298" s="27"/>
      <c r="SWK298" s="19"/>
      <c r="SWM298" s="75"/>
      <c r="SWO298" s="22"/>
      <c r="SWP298" s="131"/>
      <c r="SWR298" s="27"/>
      <c r="SWS298" s="19"/>
      <c r="SWU298" s="75"/>
      <c r="SWW298" s="22"/>
      <c r="SWX298" s="131"/>
      <c r="SWZ298" s="27"/>
      <c r="SXA298" s="19"/>
      <c r="SXC298" s="75"/>
      <c r="SXE298" s="22"/>
      <c r="SXF298" s="131"/>
      <c r="SXH298" s="27"/>
      <c r="SXI298" s="19"/>
      <c r="SXK298" s="75"/>
      <c r="SXM298" s="22"/>
      <c r="SXN298" s="131"/>
      <c r="SXP298" s="27"/>
      <c r="SXQ298" s="19"/>
      <c r="SXS298" s="75"/>
      <c r="SXU298" s="22"/>
      <c r="SXV298" s="131"/>
      <c r="SXX298" s="27"/>
      <c r="SXY298" s="19"/>
      <c r="SYA298" s="75"/>
      <c r="SYC298" s="22"/>
      <c r="SYD298" s="131"/>
      <c r="SYF298" s="27"/>
      <c r="SYG298" s="19"/>
      <c r="SYI298" s="75"/>
      <c r="SYK298" s="22"/>
      <c r="SYL298" s="131"/>
      <c r="SYN298" s="27"/>
      <c r="SYO298" s="19"/>
      <c r="SYQ298" s="75"/>
      <c r="SYS298" s="22"/>
      <c r="SYT298" s="131"/>
      <c r="SYV298" s="27"/>
      <c r="SYW298" s="19"/>
      <c r="SYY298" s="75"/>
      <c r="SZA298" s="22"/>
      <c r="SZB298" s="131"/>
      <c r="SZD298" s="27"/>
      <c r="SZE298" s="19"/>
      <c r="SZG298" s="75"/>
      <c r="SZI298" s="22"/>
      <c r="SZJ298" s="131"/>
      <c r="SZL298" s="27"/>
      <c r="SZM298" s="19"/>
      <c r="SZO298" s="75"/>
      <c r="SZQ298" s="22"/>
      <c r="SZR298" s="131"/>
      <c r="SZT298" s="27"/>
      <c r="SZU298" s="19"/>
      <c r="SZW298" s="75"/>
      <c r="SZY298" s="22"/>
      <c r="SZZ298" s="131"/>
      <c r="TAB298" s="27"/>
      <c r="TAC298" s="19"/>
      <c r="TAE298" s="75"/>
      <c r="TAG298" s="22"/>
      <c r="TAH298" s="131"/>
      <c r="TAJ298" s="27"/>
      <c r="TAK298" s="19"/>
      <c r="TAM298" s="75"/>
      <c r="TAO298" s="22"/>
      <c r="TAP298" s="131"/>
      <c r="TAR298" s="27"/>
      <c r="TAS298" s="19"/>
      <c r="TAU298" s="75"/>
      <c r="TAW298" s="22"/>
      <c r="TAX298" s="131"/>
      <c r="TAZ298" s="27"/>
      <c r="TBA298" s="19"/>
      <c r="TBC298" s="75"/>
      <c r="TBE298" s="22"/>
      <c r="TBF298" s="131"/>
      <c r="TBH298" s="27"/>
      <c r="TBI298" s="19"/>
      <c r="TBK298" s="75"/>
      <c r="TBM298" s="22"/>
      <c r="TBN298" s="131"/>
      <c r="TBP298" s="27"/>
      <c r="TBQ298" s="19"/>
      <c r="TBS298" s="75"/>
      <c r="TBU298" s="22"/>
      <c r="TBV298" s="131"/>
      <c r="TBX298" s="27"/>
      <c r="TBY298" s="19"/>
      <c r="TCA298" s="75"/>
      <c r="TCC298" s="22"/>
      <c r="TCD298" s="131"/>
      <c r="TCF298" s="27"/>
      <c r="TCG298" s="19"/>
      <c r="TCI298" s="75"/>
      <c r="TCK298" s="22"/>
      <c r="TCL298" s="131"/>
      <c r="TCN298" s="27"/>
      <c r="TCO298" s="19"/>
      <c r="TCQ298" s="75"/>
      <c r="TCS298" s="22"/>
      <c r="TCT298" s="131"/>
      <c r="TCV298" s="27"/>
      <c r="TCW298" s="19"/>
      <c r="TCY298" s="75"/>
      <c r="TDA298" s="22"/>
      <c r="TDB298" s="131"/>
      <c r="TDD298" s="27"/>
      <c r="TDE298" s="19"/>
      <c r="TDG298" s="75"/>
      <c r="TDI298" s="22"/>
      <c r="TDJ298" s="131"/>
      <c r="TDL298" s="27"/>
      <c r="TDM298" s="19"/>
      <c r="TDO298" s="75"/>
      <c r="TDQ298" s="22"/>
      <c r="TDR298" s="131"/>
      <c r="TDT298" s="27"/>
      <c r="TDU298" s="19"/>
      <c r="TDW298" s="75"/>
      <c r="TDY298" s="22"/>
      <c r="TDZ298" s="131"/>
      <c r="TEB298" s="27"/>
      <c r="TEC298" s="19"/>
      <c r="TEE298" s="75"/>
      <c r="TEG298" s="22"/>
      <c r="TEH298" s="131"/>
      <c r="TEJ298" s="27"/>
      <c r="TEK298" s="19"/>
      <c r="TEM298" s="75"/>
      <c r="TEO298" s="22"/>
      <c r="TEP298" s="131"/>
      <c r="TER298" s="27"/>
      <c r="TES298" s="19"/>
      <c r="TEU298" s="75"/>
      <c r="TEW298" s="22"/>
      <c r="TEX298" s="131"/>
      <c r="TEZ298" s="27"/>
      <c r="TFA298" s="19"/>
      <c r="TFC298" s="75"/>
      <c r="TFE298" s="22"/>
      <c r="TFF298" s="131"/>
      <c r="TFH298" s="27"/>
      <c r="TFI298" s="19"/>
      <c r="TFK298" s="75"/>
      <c r="TFM298" s="22"/>
      <c r="TFN298" s="131"/>
      <c r="TFP298" s="27"/>
      <c r="TFQ298" s="19"/>
      <c r="TFS298" s="75"/>
      <c r="TFU298" s="22"/>
      <c r="TFV298" s="131"/>
      <c r="TFX298" s="27"/>
      <c r="TFY298" s="19"/>
      <c r="TGA298" s="75"/>
      <c r="TGC298" s="22"/>
      <c r="TGD298" s="131"/>
      <c r="TGF298" s="27"/>
      <c r="TGG298" s="19"/>
      <c r="TGI298" s="75"/>
      <c r="TGK298" s="22"/>
      <c r="TGL298" s="131"/>
      <c r="TGN298" s="27"/>
      <c r="TGO298" s="19"/>
      <c r="TGQ298" s="75"/>
      <c r="TGS298" s="22"/>
      <c r="TGT298" s="131"/>
      <c r="TGV298" s="27"/>
      <c r="TGW298" s="19"/>
      <c r="TGY298" s="75"/>
      <c r="THA298" s="22"/>
      <c r="THB298" s="131"/>
      <c r="THD298" s="27"/>
      <c r="THE298" s="19"/>
      <c r="THG298" s="75"/>
      <c r="THI298" s="22"/>
      <c r="THJ298" s="131"/>
      <c r="THL298" s="27"/>
      <c r="THM298" s="19"/>
      <c r="THO298" s="75"/>
      <c r="THQ298" s="22"/>
      <c r="THR298" s="131"/>
      <c r="THT298" s="27"/>
      <c r="THU298" s="19"/>
      <c r="THW298" s="75"/>
      <c r="THY298" s="22"/>
      <c r="THZ298" s="131"/>
      <c r="TIB298" s="27"/>
      <c r="TIC298" s="19"/>
      <c r="TIE298" s="75"/>
      <c r="TIG298" s="22"/>
      <c r="TIH298" s="131"/>
      <c r="TIJ298" s="27"/>
      <c r="TIK298" s="19"/>
      <c r="TIM298" s="75"/>
      <c r="TIO298" s="22"/>
      <c r="TIP298" s="131"/>
      <c r="TIR298" s="27"/>
      <c r="TIS298" s="19"/>
      <c r="TIU298" s="75"/>
      <c r="TIW298" s="22"/>
      <c r="TIX298" s="131"/>
      <c r="TIZ298" s="27"/>
      <c r="TJA298" s="19"/>
      <c r="TJC298" s="75"/>
      <c r="TJE298" s="22"/>
      <c r="TJF298" s="131"/>
      <c r="TJH298" s="27"/>
      <c r="TJI298" s="19"/>
      <c r="TJK298" s="75"/>
      <c r="TJM298" s="22"/>
      <c r="TJN298" s="131"/>
      <c r="TJP298" s="27"/>
      <c r="TJQ298" s="19"/>
      <c r="TJS298" s="75"/>
      <c r="TJU298" s="22"/>
      <c r="TJV298" s="131"/>
      <c r="TJX298" s="27"/>
      <c r="TJY298" s="19"/>
      <c r="TKA298" s="75"/>
      <c r="TKC298" s="22"/>
      <c r="TKD298" s="131"/>
      <c r="TKF298" s="27"/>
      <c r="TKG298" s="19"/>
      <c r="TKI298" s="75"/>
      <c r="TKK298" s="22"/>
      <c r="TKL298" s="131"/>
      <c r="TKN298" s="27"/>
      <c r="TKO298" s="19"/>
      <c r="TKQ298" s="75"/>
      <c r="TKS298" s="22"/>
      <c r="TKT298" s="131"/>
      <c r="TKV298" s="27"/>
      <c r="TKW298" s="19"/>
      <c r="TKY298" s="75"/>
      <c r="TLA298" s="22"/>
      <c r="TLB298" s="131"/>
      <c r="TLD298" s="27"/>
      <c r="TLE298" s="19"/>
      <c r="TLG298" s="75"/>
      <c r="TLI298" s="22"/>
      <c r="TLJ298" s="131"/>
      <c r="TLL298" s="27"/>
      <c r="TLM298" s="19"/>
      <c r="TLO298" s="75"/>
      <c r="TLQ298" s="22"/>
      <c r="TLR298" s="131"/>
      <c r="TLT298" s="27"/>
      <c r="TLU298" s="19"/>
      <c r="TLW298" s="75"/>
      <c r="TLY298" s="22"/>
      <c r="TLZ298" s="131"/>
      <c r="TMB298" s="27"/>
      <c r="TMC298" s="19"/>
      <c r="TME298" s="75"/>
      <c r="TMG298" s="22"/>
      <c r="TMH298" s="131"/>
      <c r="TMJ298" s="27"/>
      <c r="TMK298" s="19"/>
      <c r="TMM298" s="75"/>
      <c r="TMO298" s="22"/>
      <c r="TMP298" s="131"/>
      <c r="TMR298" s="27"/>
      <c r="TMS298" s="19"/>
      <c r="TMU298" s="75"/>
      <c r="TMW298" s="22"/>
      <c r="TMX298" s="131"/>
      <c r="TMZ298" s="27"/>
      <c r="TNA298" s="19"/>
      <c r="TNC298" s="75"/>
      <c r="TNE298" s="22"/>
      <c r="TNF298" s="131"/>
      <c r="TNH298" s="27"/>
      <c r="TNI298" s="19"/>
      <c r="TNK298" s="75"/>
      <c r="TNM298" s="22"/>
      <c r="TNN298" s="131"/>
      <c r="TNP298" s="27"/>
      <c r="TNQ298" s="19"/>
      <c r="TNS298" s="75"/>
      <c r="TNU298" s="22"/>
      <c r="TNV298" s="131"/>
      <c r="TNX298" s="27"/>
      <c r="TNY298" s="19"/>
      <c r="TOA298" s="75"/>
      <c r="TOC298" s="22"/>
      <c r="TOD298" s="131"/>
      <c r="TOF298" s="27"/>
      <c r="TOG298" s="19"/>
      <c r="TOI298" s="75"/>
      <c r="TOK298" s="22"/>
      <c r="TOL298" s="131"/>
      <c r="TON298" s="27"/>
      <c r="TOO298" s="19"/>
      <c r="TOQ298" s="75"/>
      <c r="TOS298" s="22"/>
      <c r="TOT298" s="131"/>
      <c r="TOV298" s="27"/>
      <c r="TOW298" s="19"/>
      <c r="TOY298" s="75"/>
      <c r="TPA298" s="22"/>
      <c r="TPB298" s="131"/>
      <c r="TPD298" s="27"/>
      <c r="TPE298" s="19"/>
      <c r="TPG298" s="75"/>
      <c r="TPI298" s="22"/>
      <c r="TPJ298" s="131"/>
      <c r="TPL298" s="27"/>
      <c r="TPM298" s="19"/>
      <c r="TPO298" s="75"/>
      <c r="TPQ298" s="22"/>
      <c r="TPR298" s="131"/>
      <c r="TPT298" s="27"/>
      <c r="TPU298" s="19"/>
      <c r="TPW298" s="75"/>
      <c r="TPY298" s="22"/>
      <c r="TPZ298" s="131"/>
      <c r="TQB298" s="27"/>
      <c r="TQC298" s="19"/>
      <c r="TQE298" s="75"/>
      <c r="TQG298" s="22"/>
      <c r="TQH298" s="131"/>
      <c r="TQJ298" s="27"/>
      <c r="TQK298" s="19"/>
      <c r="TQM298" s="75"/>
      <c r="TQO298" s="22"/>
      <c r="TQP298" s="131"/>
      <c r="TQR298" s="27"/>
      <c r="TQS298" s="19"/>
      <c r="TQU298" s="75"/>
      <c r="TQW298" s="22"/>
      <c r="TQX298" s="131"/>
      <c r="TQZ298" s="27"/>
      <c r="TRA298" s="19"/>
      <c r="TRC298" s="75"/>
      <c r="TRE298" s="22"/>
      <c r="TRF298" s="131"/>
      <c r="TRH298" s="27"/>
      <c r="TRI298" s="19"/>
      <c r="TRK298" s="75"/>
      <c r="TRM298" s="22"/>
      <c r="TRN298" s="131"/>
      <c r="TRP298" s="27"/>
      <c r="TRQ298" s="19"/>
      <c r="TRS298" s="75"/>
      <c r="TRU298" s="22"/>
      <c r="TRV298" s="131"/>
      <c r="TRX298" s="27"/>
      <c r="TRY298" s="19"/>
      <c r="TSA298" s="75"/>
      <c r="TSC298" s="22"/>
      <c r="TSD298" s="131"/>
      <c r="TSF298" s="27"/>
      <c r="TSG298" s="19"/>
      <c r="TSI298" s="75"/>
      <c r="TSK298" s="22"/>
      <c r="TSL298" s="131"/>
      <c r="TSN298" s="27"/>
      <c r="TSO298" s="19"/>
      <c r="TSQ298" s="75"/>
      <c r="TSS298" s="22"/>
      <c r="TST298" s="131"/>
      <c r="TSV298" s="27"/>
      <c r="TSW298" s="19"/>
      <c r="TSY298" s="75"/>
      <c r="TTA298" s="22"/>
      <c r="TTB298" s="131"/>
      <c r="TTD298" s="27"/>
      <c r="TTE298" s="19"/>
      <c r="TTG298" s="75"/>
      <c r="TTI298" s="22"/>
      <c r="TTJ298" s="131"/>
      <c r="TTL298" s="27"/>
      <c r="TTM298" s="19"/>
      <c r="TTO298" s="75"/>
      <c r="TTQ298" s="22"/>
      <c r="TTR298" s="131"/>
      <c r="TTT298" s="27"/>
      <c r="TTU298" s="19"/>
      <c r="TTW298" s="75"/>
      <c r="TTY298" s="22"/>
      <c r="TTZ298" s="131"/>
      <c r="TUB298" s="27"/>
      <c r="TUC298" s="19"/>
      <c r="TUE298" s="75"/>
      <c r="TUG298" s="22"/>
      <c r="TUH298" s="131"/>
      <c r="TUJ298" s="27"/>
      <c r="TUK298" s="19"/>
      <c r="TUM298" s="75"/>
      <c r="TUO298" s="22"/>
      <c r="TUP298" s="131"/>
      <c r="TUR298" s="27"/>
      <c r="TUS298" s="19"/>
      <c r="TUU298" s="75"/>
      <c r="TUW298" s="22"/>
      <c r="TUX298" s="131"/>
      <c r="TUZ298" s="27"/>
      <c r="TVA298" s="19"/>
      <c r="TVC298" s="75"/>
      <c r="TVE298" s="22"/>
      <c r="TVF298" s="131"/>
      <c r="TVH298" s="27"/>
      <c r="TVI298" s="19"/>
      <c r="TVK298" s="75"/>
      <c r="TVM298" s="22"/>
      <c r="TVN298" s="131"/>
      <c r="TVP298" s="27"/>
      <c r="TVQ298" s="19"/>
      <c r="TVS298" s="75"/>
      <c r="TVU298" s="22"/>
      <c r="TVV298" s="131"/>
      <c r="TVX298" s="27"/>
      <c r="TVY298" s="19"/>
      <c r="TWA298" s="75"/>
      <c r="TWC298" s="22"/>
      <c r="TWD298" s="131"/>
      <c r="TWF298" s="27"/>
      <c r="TWG298" s="19"/>
      <c r="TWI298" s="75"/>
      <c r="TWK298" s="22"/>
      <c r="TWL298" s="131"/>
      <c r="TWN298" s="27"/>
      <c r="TWO298" s="19"/>
      <c r="TWQ298" s="75"/>
      <c r="TWS298" s="22"/>
      <c r="TWT298" s="131"/>
      <c r="TWV298" s="27"/>
      <c r="TWW298" s="19"/>
      <c r="TWY298" s="75"/>
      <c r="TXA298" s="22"/>
      <c r="TXB298" s="131"/>
      <c r="TXD298" s="27"/>
      <c r="TXE298" s="19"/>
      <c r="TXG298" s="75"/>
      <c r="TXI298" s="22"/>
      <c r="TXJ298" s="131"/>
      <c r="TXL298" s="27"/>
      <c r="TXM298" s="19"/>
      <c r="TXO298" s="75"/>
      <c r="TXQ298" s="22"/>
      <c r="TXR298" s="131"/>
      <c r="TXT298" s="27"/>
      <c r="TXU298" s="19"/>
      <c r="TXW298" s="75"/>
      <c r="TXY298" s="22"/>
      <c r="TXZ298" s="131"/>
      <c r="TYB298" s="27"/>
      <c r="TYC298" s="19"/>
      <c r="TYE298" s="75"/>
      <c r="TYG298" s="22"/>
      <c r="TYH298" s="131"/>
      <c r="TYJ298" s="27"/>
      <c r="TYK298" s="19"/>
      <c r="TYM298" s="75"/>
      <c r="TYO298" s="22"/>
      <c r="TYP298" s="131"/>
      <c r="TYR298" s="27"/>
      <c r="TYS298" s="19"/>
      <c r="TYU298" s="75"/>
      <c r="TYW298" s="22"/>
      <c r="TYX298" s="131"/>
      <c r="TYZ298" s="27"/>
      <c r="TZA298" s="19"/>
      <c r="TZC298" s="75"/>
      <c r="TZE298" s="22"/>
      <c r="TZF298" s="131"/>
      <c r="TZH298" s="27"/>
      <c r="TZI298" s="19"/>
      <c r="TZK298" s="75"/>
      <c r="TZM298" s="22"/>
      <c r="TZN298" s="131"/>
      <c r="TZP298" s="27"/>
      <c r="TZQ298" s="19"/>
      <c r="TZS298" s="75"/>
      <c r="TZU298" s="22"/>
      <c r="TZV298" s="131"/>
      <c r="TZX298" s="27"/>
      <c r="TZY298" s="19"/>
      <c r="UAA298" s="75"/>
      <c r="UAC298" s="22"/>
      <c r="UAD298" s="131"/>
      <c r="UAF298" s="27"/>
      <c r="UAG298" s="19"/>
      <c r="UAI298" s="75"/>
      <c r="UAK298" s="22"/>
      <c r="UAL298" s="131"/>
      <c r="UAN298" s="27"/>
      <c r="UAO298" s="19"/>
      <c r="UAQ298" s="75"/>
      <c r="UAS298" s="22"/>
      <c r="UAT298" s="131"/>
      <c r="UAV298" s="27"/>
      <c r="UAW298" s="19"/>
      <c r="UAY298" s="75"/>
      <c r="UBA298" s="22"/>
      <c r="UBB298" s="131"/>
      <c r="UBD298" s="27"/>
      <c r="UBE298" s="19"/>
      <c r="UBG298" s="75"/>
      <c r="UBI298" s="22"/>
      <c r="UBJ298" s="131"/>
      <c r="UBL298" s="27"/>
      <c r="UBM298" s="19"/>
      <c r="UBO298" s="75"/>
      <c r="UBQ298" s="22"/>
      <c r="UBR298" s="131"/>
      <c r="UBT298" s="27"/>
      <c r="UBU298" s="19"/>
      <c r="UBW298" s="75"/>
      <c r="UBY298" s="22"/>
      <c r="UBZ298" s="131"/>
      <c r="UCB298" s="27"/>
      <c r="UCC298" s="19"/>
      <c r="UCE298" s="75"/>
      <c r="UCG298" s="22"/>
      <c r="UCH298" s="131"/>
      <c r="UCJ298" s="27"/>
      <c r="UCK298" s="19"/>
      <c r="UCM298" s="75"/>
      <c r="UCO298" s="22"/>
      <c r="UCP298" s="131"/>
      <c r="UCR298" s="27"/>
      <c r="UCS298" s="19"/>
      <c r="UCU298" s="75"/>
      <c r="UCW298" s="22"/>
      <c r="UCX298" s="131"/>
      <c r="UCZ298" s="27"/>
      <c r="UDA298" s="19"/>
      <c r="UDC298" s="75"/>
      <c r="UDE298" s="22"/>
      <c r="UDF298" s="131"/>
      <c r="UDH298" s="27"/>
      <c r="UDI298" s="19"/>
      <c r="UDK298" s="75"/>
      <c r="UDM298" s="22"/>
      <c r="UDN298" s="131"/>
      <c r="UDP298" s="27"/>
      <c r="UDQ298" s="19"/>
      <c r="UDS298" s="75"/>
      <c r="UDU298" s="22"/>
      <c r="UDV298" s="131"/>
      <c r="UDX298" s="27"/>
      <c r="UDY298" s="19"/>
      <c r="UEA298" s="75"/>
      <c r="UEC298" s="22"/>
      <c r="UED298" s="131"/>
      <c r="UEF298" s="27"/>
      <c r="UEG298" s="19"/>
      <c r="UEI298" s="75"/>
      <c r="UEK298" s="22"/>
      <c r="UEL298" s="131"/>
      <c r="UEN298" s="27"/>
      <c r="UEO298" s="19"/>
      <c r="UEQ298" s="75"/>
      <c r="UES298" s="22"/>
      <c r="UET298" s="131"/>
      <c r="UEV298" s="27"/>
      <c r="UEW298" s="19"/>
      <c r="UEY298" s="75"/>
      <c r="UFA298" s="22"/>
      <c r="UFB298" s="131"/>
      <c r="UFD298" s="27"/>
      <c r="UFE298" s="19"/>
      <c r="UFG298" s="75"/>
      <c r="UFI298" s="22"/>
      <c r="UFJ298" s="131"/>
      <c r="UFL298" s="27"/>
      <c r="UFM298" s="19"/>
      <c r="UFO298" s="75"/>
      <c r="UFQ298" s="22"/>
      <c r="UFR298" s="131"/>
      <c r="UFT298" s="27"/>
      <c r="UFU298" s="19"/>
      <c r="UFW298" s="75"/>
      <c r="UFY298" s="22"/>
      <c r="UFZ298" s="131"/>
      <c r="UGB298" s="27"/>
      <c r="UGC298" s="19"/>
      <c r="UGE298" s="75"/>
      <c r="UGG298" s="22"/>
      <c r="UGH298" s="131"/>
      <c r="UGJ298" s="27"/>
      <c r="UGK298" s="19"/>
      <c r="UGM298" s="75"/>
      <c r="UGO298" s="22"/>
      <c r="UGP298" s="131"/>
      <c r="UGR298" s="27"/>
      <c r="UGS298" s="19"/>
      <c r="UGU298" s="75"/>
      <c r="UGW298" s="22"/>
      <c r="UGX298" s="131"/>
      <c r="UGZ298" s="27"/>
      <c r="UHA298" s="19"/>
      <c r="UHC298" s="75"/>
      <c r="UHE298" s="22"/>
      <c r="UHF298" s="131"/>
      <c r="UHH298" s="27"/>
      <c r="UHI298" s="19"/>
      <c r="UHK298" s="75"/>
      <c r="UHM298" s="22"/>
      <c r="UHN298" s="131"/>
      <c r="UHP298" s="27"/>
      <c r="UHQ298" s="19"/>
      <c r="UHS298" s="75"/>
      <c r="UHU298" s="22"/>
      <c r="UHV298" s="131"/>
      <c r="UHX298" s="27"/>
      <c r="UHY298" s="19"/>
      <c r="UIA298" s="75"/>
      <c r="UIC298" s="22"/>
      <c r="UID298" s="131"/>
      <c r="UIF298" s="27"/>
      <c r="UIG298" s="19"/>
      <c r="UII298" s="75"/>
      <c r="UIK298" s="22"/>
      <c r="UIL298" s="131"/>
      <c r="UIN298" s="27"/>
      <c r="UIO298" s="19"/>
      <c r="UIQ298" s="75"/>
      <c r="UIS298" s="22"/>
      <c r="UIT298" s="131"/>
      <c r="UIV298" s="27"/>
      <c r="UIW298" s="19"/>
      <c r="UIY298" s="75"/>
      <c r="UJA298" s="22"/>
      <c r="UJB298" s="131"/>
      <c r="UJD298" s="27"/>
      <c r="UJE298" s="19"/>
      <c r="UJG298" s="75"/>
      <c r="UJI298" s="22"/>
      <c r="UJJ298" s="131"/>
      <c r="UJL298" s="27"/>
      <c r="UJM298" s="19"/>
      <c r="UJO298" s="75"/>
      <c r="UJQ298" s="22"/>
      <c r="UJR298" s="131"/>
      <c r="UJT298" s="27"/>
      <c r="UJU298" s="19"/>
      <c r="UJW298" s="75"/>
      <c r="UJY298" s="22"/>
      <c r="UJZ298" s="131"/>
      <c r="UKB298" s="27"/>
      <c r="UKC298" s="19"/>
      <c r="UKE298" s="75"/>
      <c r="UKG298" s="22"/>
      <c r="UKH298" s="131"/>
      <c r="UKJ298" s="27"/>
      <c r="UKK298" s="19"/>
      <c r="UKM298" s="75"/>
      <c r="UKO298" s="22"/>
      <c r="UKP298" s="131"/>
      <c r="UKR298" s="27"/>
      <c r="UKS298" s="19"/>
      <c r="UKU298" s="75"/>
      <c r="UKW298" s="22"/>
      <c r="UKX298" s="131"/>
      <c r="UKZ298" s="27"/>
      <c r="ULA298" s="19"/>
      <c r="ULC298" s="75"/>
      <c r="ULE298" s="22"/>
      <c r="ULF298" s="131"/>
      <c r="ULH298" s="27"/>
      <c r="ULI298" s="19"/>
      <c r="ULK298" s="75"/>
      <c r="ULM298" s="22"/>
      <c r="ULN298" s="131"/>
      <c r="ULP298" s="27"/>
      <c r="ULQ298" s="19"/>
      <c r="ULS298" s="75"/>
      <c r="ULU298" s="22"/>
      <c r="ULV298" s="131"/>
      <c r="ULX298" s="27"/>
      <c r="ULY298" s="19"/>
      <c r="UMA298" s="75"/>
      <c r="UMC298" s="22"/>
      <c r="UMD298" s="131"/>
      <c r="UMF298" s="27"/>
      <c r="UMG298" s="19"/>
      <c r="UMI298" s="75"/>
      <c r="UMK298" s="22"/>
      <c r="UML298" s="131"/>
      <c r="UMN298" s="27"/>
      <c r="UMO298" s="19"/>
      <c r="UMQ298" s="75"/>
      <c r="UMS298" s="22"/>
      <c r="UMT298" s="131"/>
      <c r="UMV298" s="27"/>
      <c r="UMW298" s="19"/>
      <c r="UMY298" s="75"/>
      <c r="UNA298" s="22"/>
      <c r="UNB298" s="131"/>
      <c r="UND298" s="27"/>
      <c r="UNE298" s="19"/>
      <c r="UNG298" s="75"/>
      <c r="UNI298" s="22"/>
      <c r="UNJ298" s="131"/>
      <c r="UNL298" s="27"/>
      <c r="UNM298" s="19"/>
      <c r="UNO298" s="75"/>
      <c r="UNQ298" s="22"/>
      <c r="UNR298" s="131"/>
      <c r="UNT298" s="27"/>
      <c r="UNU298" s="19"/>
      <c r="UNW298" s="75"/>
      <c r="UNY298" s="22"/>
      <c r="UNZ298" s="131"/>
      <c r="UOB298" s="27"/>
      <c r="UOC298" s="19"/>
      <c r="UOE298" s="75"/>
      <c r="UOG298" s="22"/>
      <c r="UOH298" s="131"/>
      <c r="UOJ298" s="27"/>
      <c r="UOK298" s="19"/>
      <c r="UOM298" s="75"/>
      <c r="UOO298" s="22"/>
      <c r="UOP298" s="131"/>
      <c r="UOR298" s="27"/>
      <c r="UOS298" s="19"/>
      <c r="UOU298" s="75"/>
      <c r="UOW298" s="22"/>
      <c r="UOX298" s="131"/>
      <c r="UOZ298" s="27"/>
      <c r="UPA298" s="19"/>
      <c r="UPC298" s="75"/>
      <c r="UPE298" s="22"/>
      <c r="UPF298" s="131"/>
      <c r="UPH298" s="27"/>
      <c r="UPI298" s="19"/>
      <c r="UPK298" s="75"/>
      <c r="UPM298" s="22"/>
      <c r="UPN298" s="131"/>
      <c r="UPP298" s="27"/>
      <c r="UPQ298" s="19"/>
      <c r="UPS298" s="75"/>
      <c r="UPU298" s="22"/>
      <c r="UPV298" s="131"/>
      <c r="UPX298" s="27"/>
      <c r="UPY298" s="19"/>
      <c r="UQA298" s="75"/>
      <c r="UQC298" s="22"/>
      <c r="UQD298" s="131"/>
      <c r="UQF298" s="27"/>
      <c r="UQG298" s="19"/>
      <c r="UQI298" s="75"/>
      <c r="UQK298" s="22"/>
      <c r="UQL298" s="131"/>
      <c r="UQN298" s="27"/>
      <c r="UQO298" s="19"/>
      <c r="UQQ298" s="75"/>
      <c r="UQS298" s="22"/>
      <c r="UQT298" s="131"/>
      <c r="UQV298" s="27"/>
      <c r="UQW298" s="19"/>
      <c r="UQY298" s="75"/>
      <c r="URA298" s="22"/>
      <c r="URB298" s="131"/>
      <c r="URD298" s="27"/>
      <c r="URE298" s="19"/>
      <c r="URG298" s="75"/>
      <c r="URI298" s="22"/>
      <c r="URJ298" s="131"/>
      <c r="URL298" s="27"/>
      <c r="URM298" s="19"/>
      <c r="URO298" s="75"/>
      <c r="URQ298" s="22"/>
      <c r="URR298" s="131"/>
      <c r="URT298" s="27"/>
      <c r="URU298" s="19"/>
      <c r="URW298" s="75"/>
      <c r="URY298" s="22"/>
      <c r="URZ298" s="131"/>
      <c r="USB298" s="27"/>
      <c r="USC298" s="19"/>
      <c r="USE298" s="75"/>
      <c r="USG298" s="22"/>
      <c r="USH298" s="131"/>
      <c r="USJ298" s="27"/>
      <c r="USK298" s="19"/>
      <c r="USM298" s="75"/>
      <c r="USO298" s="22"/>
      <c r="USP298" s="131"/>
      <c r="USR298" s="27"/>
      <c r="USS298" s="19"/>
      <c r="USU298" s="75"/>
      <c r="USW298" s="22"/>
      <c r="USX298" s="131"/>
      <c r="USZ298" s="27"/>
      <c r="UTA298" s="19"/>
      <c r="UTC298" s="75"/>
      <c r="UTE298" s="22"/>
      <c r="UTF298" s="131"/>
      <c r="UTH298" s="27"/>
      <c r="UTI298" s="19"/>
      <c r="UTK298" s="75"/>
      <c r="UTM298" s="22"/>
      <c r="UTN298" s="131"/>
      <c r="UTP298" s="27"/>
      <c r="UTQ298" s="19"/>
      <c r="UTS298" s="75"/>
      <c r="UTU298" s="22"/>
      <c r="UTV298" s="131"/>
      <c r="UTX298" s="27"/>
      <c r="UTY298" s="19"/>
      <c r="UUA298" s="75"/>
      <c r="UUC298" s="22"/>
      <c r="UUD298" s="131"/>
      <c r="UUF298" s="27"/>
      <c r="UUG298" s="19"/>
      <c r="UUI298" s="75"/>
      <c r="UUK298" s="22"/>
      <c r="UUL298" s="131"/>
      <c r="UUN298" s="27"/>
      <c r="UUO298" s="19"/>
      <c r="UUQ298" s="75"/>
      <c r="UUS298" s="22"/>
      <c r="UUT298" s="131"/>
      <c r="UUV298" s="27"/>
      <c r="UUW298" s="19"/>
      <c r="UUY298" s="75"/>
      <c r="UVA298" s="22"/>
      <c r="UVB298" s="131"/>
      <c r="UVD298" s="27"/>
      <c r="UVE298" s="19"/>
      <c r="UVG298" s="75"/>
      <c r="UVI298" s="22"/>
      <c r="UVJ298" s="131"/>
      <c r="UVL298" s="27"/>
      <c r="UVM298" s="19"/>
      <c r="UVO298" s="75"/>
      <c r="UVQ298" s="22"/>
      <c r="UVR298" s="131"/>
      <c r="UVT298" s="27"/>
      <c r="UVU298" s="19"/>
      <c r="UVW298" s="75"/>
      <c r="UVY298" s="22"/>
      <c r="UVZ298" s="131"/>
      <c r="UWB298" s="27"/>
      <c r="UWC298" s="19"/>
      <c r="UWE298" s="75"/>
      <c r="UWG298" s="22"/>
      <c r="UWH298" s="131"/>
      <c r="UWJ298" s="27"/>
      <c r="UWK298" s="19"/>
      <c r="UWM298" s="75"/>
      <c r="UWO298" s="22"/>
      <c r="UWP298" s="131"/>
      <c r="UWR298" s="27"/>
      <c r="UWS298" s="19"/>
      <c r="UWU298" s="75"/>
      <c r="UWW298" s="22"/>
      <c r="UWX298" s="131"/>
      <c r="UWZ298" s="27"/>
      <c r="UXA298" s="19"/>
      <c r="UXC298" s="75"/>
      <c r="UXE298" s="22"/>
      <c r="UXF298" s="131"/>
      <c r="UXH298" s="27"/>
      <c r="UXI298" s="19"/>
      <c r="UXK298" s="75"/>
      <c r="UXM298" s="22"/>
      <c r="UXN298" s="131"/>
      <c r="UXP298" s="27"/>
      <c r="UXQ298" s="19"/>
      <c r="UXS298" s="75"/>
      <c r="UXU298" s="22"/>
      <c r="UXV298" s="131"/>
      <c r="UXX298" s="27"/>
      <c r="UXY298" s="19"/>
      <c r="UYA298" s="75"/>
      <c r="UYC298" s="22"/>
      <c r="UYD298" s="131"/>
      <c r="UYF298" s="27"/>
      <c r="UYG298" s="19"/>
      <c r="UYI298" s="75"/>
      <c r="UYK298" s="22"/>
      <c r="UYL298" s="131"/>
      <c r="UYN298" s="27"/>
      <c r="UYO298" s="19"/>
      <c r="UYQ298" s="75"/>
      <c r="UYS298" s="22"/>
      <c r="UYT298" s="131"/>
      <c r="UYV298" s="27"/>
      <c r="UYW298" s="19"/>
      <c r="UYY298" s="75"/>
      <c r="UZA298" s="22"/>
      <c r="UZB298" s="131"/>
      <c r="UZD298" s="27"/>
      <c r="UZE298" s="19"/>
      <c r="UZG298" s="75"/>
      <c r="UZI298" s="22"/>
      <c r="UZJ298" s="131"/>
      <c r="UZL298" s="27"/>
      <c r="UZM298" s="19"/>
      <c r="UZO298" s="75"/>
      <c r="UZQ298" s="22"/>
      <c r="UZR298" s="131"/>
      <c r="UZT298" s="27"/>
      <c r="UZU298" s="19"/>
      <c r="UZW298" s="75"/>
      <c r="UZY298" s="22"/>
      <c r="UZZ298" s="131"/>
      <c r="VAB298" s="27"/>
      <c r="VAC298" s="19"/>
      <c r="VAE298" s="75"/>
      <c r="VAG298" s="22"/>
      <c r="VAH298" s="131"/>
      <c r="VAJ298" s="27"/>
      <c r="VAK298" s="19"/>
      <c r="VAM298" s="75"/>
      <c r="VAO298" s="22"/>
      <c r="VAP298" s="131"/>
      <c r="VAR298" s="27"/>
      <c r="VAS298" s="19"/>
      <c r="VAU298" s="75"/>
      <c r="VAW298" s="22"/>
      <c r="VAX298" s="131"/>
      <c r="VAZ298" s="27"/>
      <c r="VBA298" s="19"/>
      <c r="VBC298" s="75"/>
      <c r="VBE298" s="22"/>
      <c r="VBF298" s="131"/>
      <c r="VBH298" s="27"/>
      <c r="VBI298" s="19"/>
      <c r="VBK298" s="75"/>
      <c r="VBM298" s="22"/>
      <c r="VBN298" s="131"/>
      <c r="VBP298" s="27"/>
      <c r="VBQ298" s="19"/>
      <c r="VBS298" s="75"/>
      <c r="VBU298" s="22"/>
      <c r="VBV298" s="131"/>
      <c r="VBX298" s="27"/>
      <c r="VBY298" s="19"/>
      <c r="VCA298" s="75"/>
      <c r="VCC298" s="22"/>
      <c r="VCD298" s="131"/>
      <c r="VCF298" s="27"/>
      <c r="VCG298" s="19"/>
      <c r="VCI298" s="75"/>
      <c r="VCK298" s="22"/>
      <c r="VCL298" s="131"/>
      <c r="VCN298" s="27"/>
      <c r="VCO298" s="19"/>
      <c r="VCQ298" s="75"/>
      <c r="VCS298" s="22"/>
      <c r="VCT298" s="131"/>
      <c r="VCV298" s="27"/>
      <c r="VCW298" s="19"/>
      <c r="VCY298" s="75"/>
      <c r="VDA298" s="22"/>
      <c r="VDB298" s="131"/>
      <c r="VDD298" s="27"/>
      <c r="VDE298" s="19"/>
      <c r="VDG298" s="75"/>
      <c r="VDI298" s="22"/>
      <c r="VDJ298" s="131"/>
      <c r="VDL298" s="27"/>
      <c r="VDM298" s="19"/>
      <c r="VDO298" s="75"/>
      <c r="VDQ298" s="22"/>
      <c r="VDR298" s="131"/>
      <c r="VDT298" s="27"/>
      <c r="VDU298" s="19"/>
      <c r="VDW298" s="75"/>
      <c r="VDY298" s="22"/>
      <c r="VDZ298" s="131"/>
      <c r="VEB298" s="27"/>
      <c r="VEC298" s="19"/>
      <c r="VEE298" s="75"/>
      <c r="VEG298" s="22"/>
      <c r="VEH298" s="131"/>
      <c r="VEJ298" s="27"/>
      <c r="VEK298" s="19"/>
      <c r="VEM298" s="75"/>
      <c r="VEO298" s="22"/>
      <c r="VEP298" s="131"/>
      <c r="VER298" s="27"/>
      <c r="VES298" s="19"/>
      <c r="VEU298" s="75"/>
      <c r="VEW298" s="22"/>
      <c r="VEX298" s="131"/>
      <c r="VEZ298" s="27"/>
      <c r="VFA298" s="19"/>
      <c r="VFC298" s="75"/>
      <c r="VFE298" s="22"/>
      <c r="VFF298" s="131"/>
      <c r="VFH298" s="27"/>
      <c r="VFI298" s="19"/>
      <c r="VFK298" s="75"/>
      <c r="VFM298" s="22"/>
      <c r="VFN298" s="131"/>
      <c r="VFP298" s="27"/>
      <c r="VFQ298" s="19"/>
      <c r="VFS298" s="75"/>
      <c r="VFU298" s="22"/>
      <c r="VFV298" s="131"/>
      <c r="VFX298" s="27"/>
      <c r="VFY298" s="19"/>
      <c r="VGA298" s="75"/>
      <c r="VGC298" s="22"/>
      <c r="VGD298" s="131"/>
      <c r="VGF298" s="27"/>
      <c r="VGG298" s="19"/>
      <c r="VGI298" s="75"/>
      <c r="VGK298" s="22"/>
      <c r="VGL298" s="131"/>
      <c r="VGN298" s="27"/>
      <c r="VGO298" s="19"/>
      <c r="VGQ298" s="75"/>
      <c r="VGS298" s="22"/>
      <c r="VGT298" s="131"/>
      <c r="VGV298" s="27"/>
      <c r="VGW298" s="19"/>
      <c r="VGY298" s="75"/>
      <c r="VHA298" s="22"/>
      <c r="VHB298" s="131"/>
      <c r="VHD298" s="27"/>
      <c r="VHE298" s="19"/>
      <c r="VHG298" s="75"/>
      <c r="VHI298" s="22"/>
      <c r="VHJ298" s="131"/>
      <c r="VHL298" s="27"/>
      <c r="VHM298" s="19"/>
      <c r="VHO298" s="75"/>
      <c r="VHQ298" s="22"/>
      <c r="VHR298" s="131"/>
      <c r="VHT298" s="27"/>
      <c r="VHU298" s="19"/>
      <c r="VHW298" s="75"/>
      <c r="VHY298" s="22"/>
      <c r="VHZ298" s="131"/>
      <c r="VIB298" s="27"/>
      <c r="VIC298" s="19"/>
      <c r="VIE298" s="75"/>
      <c r="VIG298" s="22"/>
      <c r="VIH298" s="131"/>
      <c r="VIJ298" s="27"/>
      <c r="VIK298" s="19"/>
      <c r="VIM298" s="75"/>
      <c r="VIO298" s="22"/>
      <c r="VIP298" s="131"/>
      <c r="VIR298" s="27"/>
      <c r="VIS298" s="19"/>
      <c r="VIU298" s="75"/>
      <c r="VIW298" s="22"/>
      <c r="VIX298" s="131"/>
      <c r="VIZ298" s="27"/>
      <c r="VJA298" s="19"/>
      <c r="VJC298" s="75"/>
      <c r="VJE298" s="22"/>
      <c r="VJF298" s="131"/>
      <c r="VJH298" s="27"/>
      <c r="VJI298" s="19"/>
      <c r="VJK298" s="75"/>
      <c r="VJM298" s="22"/>
      <c r="VJN298" s="131"/>
      <c r="VJP298" s="27"/>
      <c r="VJQ298" s="19"/>
      <c r="VJS298" s="75"/>
      <c r="VJU298" s="22"/>
      <c r="VJV298" s="131"/>
      <c r="VJX298" s="27"/>
      <c r="VJY298" s="19"/>
      <c r="VKA298" s="75"/>
      <c r="VKC298" s="22"/>
      <c r="VKD298" s="131"/>
      <c r="VKF298" s="27"/>
      <c r="VKG298" s="19"/>
      <c r="VKI298" s="75"/>
      <c r="VKK298" s="22"/>
      <c r="VKL298" s="131"/>
      <c r="VKN298" s="27"/>
      <c r="VKO298" s="19"/>
      <c r="VKQ298" s="75"/>
      <c r="VKS298" s="22"/>
      <c r="VKT298" s="131"/>
      <c r="VKV298" s="27"/>
      <c r="VKW298" s="19"/>
      <c r="VKY298" s="75"/>
      <c r="VLA298" s="22"/>
      <c r="VLB298" s="131"/>
      <c r="VLD298" s="27"/>
      <c r="VLE298" s="19"/>
      <c r="VLG298" s="75"/>
      <c r="VLI298" s="22"/>
      <c r="VLJ298" s="131"/>
      <c r="VLL298" s="27"/>
      <c r="VLM298" s="19"/>
      <c r="VLO298" s="75"/>
      <c r="VLQ298" s="22"/>
      <c r="VLR298" s="131"/>
      <c r="VLT298" s="27"/>
      <c r="VLU298" s="19"/>
      <c r="VLW298" s="75"/>
      <c r="VLY298" s="22"/>
      <c r="VLZ298" s="131"/>
      <c r="VMB298" s="27"/>
      <c r="VMC298" s="19"/>
      <c r="VME298" s="75"/>
      <c r="VMG298" s="22"/>
      <c r="VMH298" s="131"/>
      <c r="VMJ298" s="27"/>
      <c r="VMK298" s="19"/>
      <c r="VMM298" s="75"/>
      <c r="VMO298" s="22"/>
      <c r="VMP298" s="131"/>
      <c r="VMR298" s="27"/>
      <c r="VMS298" s="19"/>
      <c r="VMU298" s="75"/>
      <c r="VMW298" s="22"/>
      <c r="VMX298" s="131"/>
      <c r="VMZ298" s="27"/>
      <c r="VNA298" s="19"/>
      <c r="VNC298" s="75"/>
      <c r="VNE298" s="22"/>
      <c r="VNF298" s="131"/>
      <c r="VNH298" s="27"/>
      <c r="VNI298" s="19"/>
      <c r="VNK298" s="75"/>
      <c r="VNM298" s="22"/>
      <c r="VNN298" s="131"/>
      <c r="VNP298" s="27"/>
      <c r="VNQ298" s="19"/>
      <c r="VNS298" s="75"/>
      <c r="VNU298" s="22"/>
      <c r="VNV298" s="131"/>
      <c r="VNX298" s="27"/>
      <c r="VNY298" s="19"/>
      <c r="VOA298" s="75"/>
      <c r="VOC298" s="22"/>
      <c r="VOD298" s="131"/>
      <c r="VOF298" s="27"/>
      <c r="VOG298" s="19"/>
      <c r="VOI298" s="75"/>
      <c r="VOK298" s="22"/>
      <c r="VOL298" s="131"/>
      <c r="VON298" s="27"/>
      <c r="VOO298" s="19"/>
      <c r="VOQ298" s="75"/>
      <c r="VOS298" s="22"/>
      <c r="VOT298" s="131"/>
      <c r="VOV298" s="27"/>
      <c r="VOW298" s="19"/>
      <c r="VOY298" s="75"/>
      <c r="VPA298" s="22"/>
      <c r="VPB298" s="131"/>
      <c r="VPD298" s="27"/>
      <c r="VPE298" s="19"/>
      <c r="VPG298" s="75"/>
      <c r="VPI298" s="22"/>
      <c r="VPJ298" s="131"/>
      <c r="VPL298" s="27"/>
      <c r="VPM298" s="19"/>
      <c r="VPO298" s="75"/>
      <c r="VPQ298" s="22"/>
      <c r="VPR298" s="131"/>
      <c r="VPT298" s="27"/>
      <c r="VPU298" s="19"/>
      <c r="VPW298" s="75"/>
      <c r="VPY298" s="22"/>
      <c r="VPZ298" s="131"/>
      <c r="VQB298" s="27"/>
      <c r="VQC298" s="19"/>
      <c r="VQE298" s="75"/>
      <c r="VQG298" s="22"/>
      <c r="VQH298" s="131"/>
      <c r="VQJ298" s="27"/>
      <c r="VQK298" s="19"/>
      <c r="VQM298" s="75"/>
      <c r="VQO298" s="22"/>
      <c r="VQP298" s="131"/>
      <c r="VQR298" s="27"/>
      <c r="VQS298" s="19"/>
      <c r="VQU298" s="75"/>
      <c r="VQW298" s="22"/>
      <c r="VQX298" s="131"/>
      <c r="VQZ298" s="27"/>
      <c r="VRA298" s="19"/>
      <c r="VRC298" s="75"/>
      <c r="VRE298" s="22"/>
      <c r="VRF298" s="131"/>
      <c r="VRH298" s="27"/>
      <c r="VRI298" s="19"/>
      <c r="VRK298" s="75"/>
      <c r="VRM298" s="22"/>
      <c r="VRN298" s="131"/>
      <c r="VRP298" s="27"/>
      <c r="VRQ298" s="19"/>
      <c r="VRS298" s="75"/>
      <c r="VRU298" s="22"/>
      <c r="VRV298" s="131"/>
      <c r="VRX298" s="27"/>
      <c r="VRY298" s="19"/>
      <c r="VSA298" s="75"/>
      <c r="VSC298" s="22"/>
      <c r="VSD298" s="131"/>
      <c r="VSF298" s="27"/>
      <c r="VSG298" s="19"/>
      <c r="VSI298" s="75"/>
      <c r="VSK298" s="22"/>
      <c r="VSL298" s="131"/>
      <c r="VSN298" s="27"/>
      <c r="VSO298" s="19"/>
      <c r="VSQ298" s="75"/>
      <c r="VSS298" s="22"/>
      <c r="VST298" s="131"/>
      <c r="VSV298" s="27"/>
      <c r="VSW298" s="19"/>
      <c r="VSY298" s="75"/>
      <c r="VTA298" s="22"/>
      <c r="VTB298" s="131"/>
      <c r="VTD298" s="27"/>
      <c r="VTE298" s="19"/>
      <c r="VTG298" s="75"/>
      <c r="VTI298" s="22"/>
      <c r="VTJ298" s="131"/>
      <c r="VTL298" s="27"/>
      <c r="VTM298" s="19"/>
      <c r="VTO298" s="75"/>
      <c r="VTQ298" s="22"/>
      <c r="VTR298" s="131"/>
      <c r="VTT298" s="27"/>
      <c r="VTU298" s="19"/>
      <c r="VTW298" s="75"/>
      <c r="VTY298" s="22"/>
      <c r="VTZ298" s="131"/>
      <c r="VUB298" s="27"/>
      <c r="VUC298" s="19"/>
      <c r="VUE298" s="75"/>
      <c r="VUG298" s="22"/>
      <c r="VUH298" s="131"/>
      <c r="VUJ298" s="27"/>
      <c r="VUK298" s="19"/>
      <c r="VUM298" s="75"/>
      <c r="VUO298" s="22"/>
      <c r="VUP298" s="131"/>
      <c r="VUR298" s="27"/>
      <c r="VUS298" s="19"/>
      <c r="VUU298" s="75"/>
      <c r="VUW298" s="22"/>
      <c r="VUX298" s="131"/>
      <c r="VUZ298" s="27"/>
      <c r="VVA298" s="19"/>
      <c r="VVC298" s="75"/>
      <c r="VVE298" s="22"/>
      <c r="VVF298" s="131"/>
      <c r="VVH298" s="27"/>
      <c r="VVI298" s="19"/>
      <c r="VVK298" s="75"/>
      <c r="VVM298" s="22"/>
      <c r="VVN298" s="131"/>
      <c r="VVP298" s="27"/>
      <c r="VVQ298" s="19"/>
      <c r="VVS298" s="75"/>
      <c r="VVU298" s="22"/>
      <c r="VVV298" s="131"/>
      <c r="VVX298" s="27"/>
      <c r="VVY298" s="19"/>
      <c r="VWA298" s="75"/>
      <c r="VWC298" s="22"/>
      <c r="VWD298" s="131"/>
      <c r="VWF298" s="27"/>
      <c r="VWG298" s="19"/>
      <c r="VWI298" s="75"/>
      <c r="VWK298" s="22"/>
      <c r="VWL298" s="131"/>
      <c r="VWN298" s="27"/>
      <c r="VWO298" s="19"/>
      <c r="VWQ298" s="75"/>
      <c r="VWS298" s="22"/>
      <c r="VWT298" s="131"/>
      <c r="VWV298" s="27"/>
      <c r="VWW298" s="19"/>
      <c r="VWY298" s="75"/>
      <c r="VXA298" s="22"/>
      <c r="VXB298" s="131"/>
      <c r="VXD298" s="27"/>
      <c r="VXE298" s="19"/>
      <c r="VXG298" s="75"/>
      <c r="VXI298" s="22"/>
      <c r="VXJ298" s="131"/>
      <c r="VXL298" s="27"/>
      <c r="VXM298" s="19"/>
      <c r="VXO298" s="75"/>
      <c r="VXQ298" s="22"/>
      <c r="VXR298" s="131"/>
      <c r="VXT298" s="27"/>
      <c r="VXU298" s="19"/>
      <c r="VXW298" s="75"/>
      <c r="VXY298" s="22"/>
      <c r="VXZ298" s="131"/>
      <c r="VYB298" s="27"/>
      <c r="VYC298" s="19"/>
      <c r="VYE298" s="75"/>
      <c r="VYG298" s="22"/>
      <c r="VYH298" s="131"/>
      <c r="VYJ298" s="27"/>
      <c r="VYK298" s="19"/>
      <c r="VYM298" s="75"/>
      <c r="VYO298" s="22"/>
      <c r="VYP298" s="131"/>
      <c r="VYR298" s="27"/>
      <c r="VYS298" s="19"/>
      <c r="VYU298" s="75"/>
      <c r="VYW298" s="22"/>
      <c r="VYX298" s="131"/>
      <c r="VYZ298" s="27"/>
      <c r="VZA298" s="19"/>
      <c r="VZC298" s="75"/>
      <c r="VZE298" s="22"/>
      <c r="VZF298" s="131"/>
      <c r="VZH298" s="27"/>
      <c r="VZI298" s="19"/>
      <c r="VZK298" s="75"/>
      <c r="VZM298" s="22"/>
      <c r="VZN298" s="131"/>
      <c r="VZP298" s="27"/>
      <c r="VZQ298" s="19"/>
      <c r="VZS298" s="75"/>
      <c r="VZU298" s="22"/>
      <c r="VZV298" s="131"/>
      <c r="VZX298" s="27"/>
      <c r="VZY298" s="19"/>
      <c r="WAA298" s="75"/>
      <c r="WAC298" s="22"/>
      <c r="WAD298" s="131"/>
      <c r="WAF298" s="27"/>
      <c r="WAG298" s="19"/>
      <c r="WAI298" s="75"/>
      <c r="WAK298" s="22"/>
      <c r="WAL298" s="131"/>
      <c r="WAN298" s="27"/>
      <c r="WAO298" s="19"/>
      <c r="WAQ298" s="75"/>
      <c r="WAS298" s="22"/>
      <c r="WAT298" s="131"/>
      <c r="WAV298" s="27"/>
      <c r="WAW298" s="19"/>
      <c r="WAY298" s="75"/>
      <c r="WBA298" s="22"/>
      <c r="WBB298" s="131"/>
      <c r="WBD298" s="27"/>
      <c r="WBE298" s="19"/>
      <c r="WBG298" s="75"/>
      <c r="WBI298" s="22"/>
      <c r="WBJ298" s="131"/>
      <c r="WBL298" s="27"/>
      <c r="WBM298" s="19"/>
      <c r="WBO298" s="75"/>
      <c r="WBQ298" s="22"/>
      <c r="WBR298" s="131"/>
      <c r="WBT298" s="27"/>
      <c r="WBU298" s="19"/>
      <c r="WBW298" s="75"/>
      <c r="WBY298" s="22"/>
      <c r="WBZ298" s="131"/>
      <c r="WCB298" s="27"/>
      <c r="WCC298" s="19"/>
      <c r="WCE298" s="75"/>
      <c r="WCG298" s="22"/>
      <c r="WCH298" s="131"/>
      <c r="WCJ298" s="27"/>
      <c r="WCK298" s="19"/>
      <c r="WCM298" s="75"/>
      <c r="WCO298" s="22"/>
      <c r="WCP298" s="131"/>
      <c r="WCR298" s="27"/>
      <c r="WCS298" s="19"/>
      <c r="WCU298" s="75"/>
      <c r="WCW298" s="22"/>
      <c r="WCX298" s="131"/>
      <c r="WCZ298" s="27"/>
      <c r="WDA298" s="19"/>
      <c r="WDC298" s="75"/>
      <c r="WDE298" s="22"/>
      <c r="WDF298" s="131"/>
      <c r="WDH298" s="27"/>
      <c r="WDI298" s="19"/>
      <c r="WDK298" s="75"/>
      <c r="WDM298" s="22"/>
      <c r="WDN298" s="131"/>
      <c r="WDP298" s="27"/>
      <c r="WDQ298" s="19"/>
      <c r="WDS298" s="75"/>
      <c r="WDU298" s="22"/>
      <c r="WDV298" s="131"/>
      <c r="WDX298" s="27"/>
      <c r="WDY298" s="19"/>
      <c r="WEA298" s="75"/>
      <c r="WEC298" s="22"/>
      <c r="WED298" s="131"/>
      <c r="WEF298" s="27"/>
      <c r="WEG298" s="19"/>
      <c r="WEI298" s="75"/>
      <c r="WEK298" s="22"/>
      <c r="WEL298" s="131"/>
      <c r="WEN298" s="27"/>
      <c r="WEO298" s="19"/>
      <c r="WEQ298" s="75"/>
      <c r="WES298" s="22"/>
      <c r="WET298" s="131"/>
      <c r="WEV298" s="27"/>
      <c r="WEW298" s="19"/>
      <c r="WEY298" s="75"/>
      <c r="WFA298" s="22"/>
      <c r="WFB298" s="131"/>
      <c r="WFD298" s="27"/>
      <c r="WFE298" s="19"/>
      <c r="WFG298" s="75"/>
      <c r="WFI298" s="22"/>
      <c r="WFJ298" s="131"/>
      <c r="WFL298" s="27"/>
      <c r="WFM298" s="19"/>
      <c r="WFO298" s="75"/>
      <c r="WFQ298" s="22"/>
      <c r="WFR298" s="131"/>
      <c r="WFT298" s="27"/>
      <c r="WFU298" s="19"/>
      <c r="WFW298" s="75"/>
      <c r="WFY298" s="22"/>
      <c r="WFZ298" s="131"/>
      <c r="WGB298" s="27"/>
      <c r="WGC298" s="19"/>
      <c r="WGE298" s="75"/>
      <c r="WGG298" s="22"/>
      <c r="WGH298" s="131"/>
      <c r="WGJ298" s="27"/>
      <c r="WGK298" s="19"/>
      <c r="WGM298" s="75"/>
      <c r="WGO298" s="22"/>
      <c r="WGP298" s="131"/>
      <c r="WGR298" s="27"/>
      <c r="WGS298" s="19"/>
      <c r="WGU298" s="75"/>
      <c r="WGW298" s="22"/>
      <c r="WGX298" s="131"/>
      <c r="WGZ298" s="27"/>
      <c r="WHA298" s="19"/>
      <c r="WHC298" s="75"/>
      <c r="WHE298" s="22"/>
      <c r="WHF298" s="131"/>
      <c r="WHH298" s="27"/>
      <c r="WHI298" s="19"/>
      <c r="WHK298" s="75"/>
      <c r="WHM298" s="22"/>
      <c r="WHN298" s="131"/>
      <c r="WHP298" s="27"/>
      <c r="WHQ298" s="19"/>
      <c r="WHS298" s="75"/>
      <c r="WHU298" s="22"/>
      <c r="WHV298" s="131"/>
      <c r="WHX298" s="27"/>
      <c r="WHY298" s="19"/>
      <c r="WIA298" s="75"/>
      <c r="WIC298" s="22"/>
      <c r="WID298" s="131"/>
      <c r="WIF298" s="27"/>
      <c r="WIG298" s="19"/>
      <c r="WII298" s="75"/>
      <c r="WIK298" s="22"/>
      <c r="WIL298" s="131"/>
      <c r="WIN298" s="27"/>
      <c r="WIO298" s="19"/>
      <c r="WIQ298" s="75"/>
      <c r="WIS298" s="22"/>
      <c r="WIT298" s="131"/>
      <c r="WIV298" s="27"/>
      <c r="WIW298" s="19"/>
      <c r="WIY298" s="75"/>
      <c r="WJA298" s="22"/>
      <c r="WJB298" s="131"/>
      <c r="WJD298" s="27"/>
      <c r="WJE298" s="19"/>
      <c r="WJG298" s="75"/>
      <c r="WJI298" s="22"/>
      <c r="WJJ298" s="131"/>
      <c r="WJL298" s="27"/>
      <c r="WJM298" s="19"/>
      <c r="WJO298" s="75"/>
      <c r="WJQ298" s="22"/>
      <c r="WJR298" s="131"/>
      <c r="WJT298" s="27"/>
      <c r="WJU298" s="19"/>
      <c r="WJW298" s="75"/>
      <c r="WJY298" s="22"/>
      <c r="WJZ298" s="131"/>
      <c r="WKB298" s="27"/>
      <c r="WKC298" s="19"/>
      <c r="WKE298" s="75"/>
      <c r="WKG298" s="22"/>
      <c r="WKH298" s="131"/>
      <c r="WKJ298" s="27"/>
      <c r="WKK298" s="19"/>
      <c r="WKM298" s="75"/>
      <c r="WKO298" s="22"/>
      <c r="WKP298" s="131"/>
      <c r="WKR298" s="27"/>
      <c r="WKS298" s="19"/>
      <c r="WKU298" s="75"/>
      <c r="WKW298" s="22"/>
      <c r="WKX298" s="131"/>
      <c r="WKZ298" s="27"/>
      <c r="WLA298" s="19"/>
      <c r="WLC298" s="75"/>
      <c r="WLE298" s="22"/>
      <c r="WLF298" s="131"/>
      <c r="WLH298" s="27"/>
      <c r="WLI298" s="19"/>
      <c r="WLK298" s="75"/>
      <c r="WLM298" s="22"/>
      <c r="WLN298" s="131"/>
      <c r="WLP298" s="27"/>
      <c r="WLQ298" s="19"/>
      <c r="WLS298" s="75"/>
      <c r="WLU298" s="22"/>
      <c r="WLV298" s="131"/>
      <c r="WLX298" s="27"/>
      <c r="WLY298" s="19"/>
      <c r="WMA298" s="75"/>
      <c r="WMC298" s="22"/>
      <c r="WMD298" s="131"/>
      <c r="WMF298" s="27"/>
      <c r="WMG298" s="19"/>
      <c r="WMI298" s="75"/>
      <c r="WMK298" s="22"/>
      <c r="WML298" s="131"/>
      <c r="WMN298" s="27"/>
      <c r="WMO298" s="19"/>
      <c r="WMQ298" s="75"/>
      <c r="WMS298" s="22"/>
      <c r="WMT298" s="131"/>
      <c r="WMV298" s="27"/>
      <c r="WMW298" s="19"/>
      <c r="WMY298" s="75"/>
      <c r="WNA298" s="22"/>
      <c r="WNB298" s="131"/>
      <c r="WND298" s="27"/>
      <c r="WNE298" s="19"/>
      <c r="WNG298" s="75"/>
      <c r="WNI298" s="22"/>
      <c r="WNJ298" s="131"/>
      <c r="WNL298" s="27"/>
      <c r="WNM298" s="19"/>
      <c r="WNO298" s="75"/>
      <c r="WNQ298" s="22"/>
      <c r="WNR298" s="131"/>
      <c r="WNT298" s="27"/>
      <c r="WNU298" s="19"/>
      <c r="WNW298" s="75"/>
      <c r="WNY298" s="22"/>
      <c r="WNZ298" s="131"/>
      <c r="WOB298" s="27"/>
      <c r="WOC298" s="19"/>
      <c r="WOE298" s="75"/>
      <c r="WOG298" s="22"/>
      <c r="WOH298" s="131"/>
      <c r="WOJ298" s="27"/>
      <c r="WOK298" s="19"/>
      <c r="WOM298" s="75"/>
      <c r="WOO298" s="22"/>
      <c r="WOP298" s="131"/>
      <c r="WOR298" s="27"/>
      <c r="WOS298" s="19"/>
      <c r="WOU298" s="75"/>
      <c r="WOW298" s="22"/>
      <c r="WOX298" s="131"/>
      <c r="WOZ298" s="27"/>
      <c r="WPA298" s="19"/>
      <c r="WPC298" s="75"/>
      <c r="WPE298" s="22"/>
      <c r="WPF298" s="131"/>
      <c r="WPH298" s="27"/>
      <c r="WPI298" s="19"/>
      <c r="WPK298" s="75"/>
      <c r="WPM298" s="22"/>
      <c r="WPN298" s="131"/>
      <c r="WPP298" s="27"/>
      <c r="WPQ298" s="19"/>
      <c r="WPS298" s="75"/>
      <c r="WPU298" s="22"/>
      <c r="WPV298" s="131"/>
      <c r="WPX298" s="27"/>
      <c r="WPY298" s="19"/>
      <c r="WQA298" s="75"/>
      <c r="WQC298" s="22"/>
      <c r="WQD298" s="131"/>
      <c r="WQF298" s="27"/>
      <c r="WQG298" s="19"/>
      <c r="WQI298" s="75"/>
      <c r="WQK298" s="22"/>
      <c r="WQL298" s="131"/>
      <c r="WQN298" s="27"/>
      <c r="WQO298" s="19"/>
      <c r="WQQ298" s="75"/>
      <c r="WQS298" s="22"/>
      <c r="WQT298" s="131"/>
      <c r="WQV298" s="27"/>
      <c r="WQW298" s="19"/>
      <c r="WQY298" s="75"/>
      <c r="WRA298" s="22"/>
      <c r="WRB298" s="131"/>
      <c r="WRD298" s="27"/>
      <c r="WRE298" s="19"/>
      <c r="WRG298" s="75"/>
      <c r="WRI298" s="22"/>
      <c r="WRJ298" s="131"/>
      <c r="WRL298" s="27"/>
      <c r="WRM298" s="19"/>
      <c r="WRO298" s="75"/>
      <c r="WRQ298" s="22"/>
      <c r="WRR298" s="131"/>
      <c r="WRT298" s="27"/>
      <c r="WRU298" s="19"/>
      <c r="WRW298" s="75"/>
      <c r="WRY298" s="22"/>
      <c r="WRZ298" s="131"/>
      <c r="WSB298" s="27"/>
      <c r="WSC298" s="19"/>
      <c r="WSE298" s="75"/>
      <c r="WSG298" s="22"/>
      <c r="WSH298" s="131"/>
      <c r="WSJ298" s="27"/>
      <c r="WSK298" s="19"/>
      <c r="WSM298" s="75"/>
      <c r="WSO298" s="22"/>
      <c r="WSP298" s="131"/>
      <c r="WSR298" s="27"/>
      <c r="WSS298" s="19"/>
      <c r="WSU298" s="75"/>
      <c r="WSW298" s="22"/>
      <c r="WSX298" s="131"/>
      <c r="WSZ298" s="27"/>
      <c r="WTA298" s="19"/>
      <c r="WTC298" s="75"/>
      <c r="WTE298" s="22"/>
      <c r="WTF298" s="131"/>
      <c r="WTH298" s="27"/>
      <c r="WTI298" s="19"/>
      <c r="WTK298" s="75"/>
      <c r="WTM298" s="22"/>
      <c r="WTN298" s="131"/>
      <c r="WTP298" s="27"/>
      <c r="WTQ298" s="19"/>
      <c r="WTS298" s="75"/>
      <c r="WTU298" s="22"/>
      <c r="WTV298" s="131"/>
      <c r="WTX298" s="27"/>
      <c r="WTY298" s="19"/>
      <c r="WUA298" s="75"/>
      <c r="WUC298" s="22"/>
      <c r="WUD298" s="131"/>
      <c r="WUF298" s="27"/>
      <c r="WUG298" s="19"/>
      <c r="WUI298" s="75"/>
      <c r="WUK298" s="22"/>
      <c r="WUL298" s="131"/>
      <c r="WUN298" s="27"/>
      <c r="WUO298" s="19"/>
      <c r="WUQ298" s="75"/>
      <c r="WUS298" s="22"/>
      <c r="WUT298" s="131"/>
      <c r="WUV298" s="27"/>
      <c r="WUW298" s="19"/>
      <c r="WUY298" s="75"/>
      <c r="WVA298" s="22"/>
      <c r="WVB298" s="131"/>
      <c r="WVD298" s="27"/>
      <c r="WVE298" s="19"/>
      <c r="WVG298" s="75"/>
      <c r="WVI298" s="22"/>
      <c r="WVJ298" s="131"/>
      <c r="WVL298" s="27"/>
      <c r="WVM298" s="19"/>
      <c r="WVO298" s="75"/>
      <c r="WVQ298" s="22"/>
      <c r="WVR298" s="131"/>
      <c r="WVT298" s="27"/>
      <c r="WVU298" s="19"/>
      <c r="WVW298" s="75"/>
      <c r="WVY298" s="22"/>
      <c r="WVZ298" s="131"/>
      <c r="WWB298" s="27"/>
      <c r="WWC298" s="19"/>
      <c r="WWE298" s="75"/>
      <c r="WWG298" s="22"/>
      <c r="WWH298" s="131"/>
      <c r="WWJ298" s="27"/>
      <c r="WWK298" s="19"/>
      <c r="WWM298" s="75"/>
      <c r="WWO298" s="22"/>
      <c r="WWP298" s="131"/>
      <c r="WWR298" s="27"/>
      <c r="WWS298" s="19"/>
      <c r="WWU298" s="75"/>
      <c r="WWW298" s="22"/>
      <c r="WWX298" s="131"/>
      <c r="WWZ298" s="27"/>
      <c r="WXA298" s="19"/>
      <c r="WXC298" s="75"/>
      <c r="WXE298" s="22"/>
      <c r="WXF298" s="131"/>
      <c r="WXH298" s="27"/>
      <c r="WXI298" s="19"/>
      <c r="WXK298" s="75"/>
      <c r="WXM298" s="22"/>
      <c r="WXN298" s="131"/>
      <c r="WXP298" s="27"/>
      <c r="WXQ298" s="19"/>
      <c r="WXS298" s="75"/>
      <c r="WXU298" s="22"/>
      <c r="WXV298" s="131"/>
      <c r="WXX298" s="27"/>
      <c r="WXY298" s="19"/>
      <c r="WYA298" s="75"/>
      <c r="WYC298" s="22"/>
      <c r="WYD298" s="131"/>
      <c r="WYF298" s="27"/>
      <c r="WYG298" s="19"/>
      <c r="WYI298" s="75"/>
      <c r="WYK298" s="22"/>
      <c r="WYL298" s="131"/>
      <c r="WYN298" s="27"/>
      <c r="WYO298" s="19"/>
      <c r="WYQ298" s="75"/>
      <c r="WYS298" s="22"/>
      <c r="WYT298" s="131"/>
      <c r="WYV298" s="27"/>
      <c r="WYW298" s="19"/>
      <c r="WYY298" s="75"/>
      <c r="WZA298" s="22"/>
      <c r="WZB298" s="131"/>
      <c r="WZD298" s="27"/>
      <c r="WZE298" s="19"/>
      <c r="WZG298" s="75"/>
      <c r="WZI298" s="22"/>
      <c r="WZJ298" s="131"/>
      <c r="WZL298" s="27"/>
      <c r="WZM298" s="19"/>
      <c r="WZO298" s="75"/>
      <c r="WZQ298" s="22"/>
      <c r="WZR298" s="131"/>
      <c r="WZT298" s="27"/>
      <c r="WZU298" s="19"/>
      <c r="WZW298" s="75"/>
      <c r="WZY298" s="22"/>
      <c r="WZZ298" s="131"/>
      <c r="XAB298" s="27"/>
      <c r="XAC298" s="19"/>
      <c r="XAE298" s="75"/>
      <c r="XAG298" s="22"/>
      <c r="XAH298" s="131"/>
      <c r="XAJ298" s="27"/>
      <c r="XAK298" s="19"/>
      <c r="XAM298" s="75"/>
      <c r="XAO298" s="22"/>
      <c r="XAP298" s="131"/>
      <c r="XAR298" s="27"/>
      <c r="XAS298" s="19"/>
      <c r="XAU298" s="75"/>
      <c r="XAW298" s="22"/>
      <c r="XAX298" s="131"/>
      <c r="XAZ298" s="27"/>
      <c r="XBA298" s="19"/>
      <c r="XBC298" s="75"/>
      <c r="XBE298" s="22"/>
      <c r="XBF298" s="131"/>
      <c r="XBH298" s="27"/>
      <c r="XBI298" s="19"/>
      <c r="XBK298" s="75"/>
      <c r="XBM298" s="22"/>
      <c r="XBN298" s="131"/>
      <c r="XBP298" s="27"/>
      <c r="XBQ298" s="19"/>
      <c r="XBS298" s="75"/>
      <c r="XBU298" s="22"/>
      <c r="XBV298" s="131"/>
      <c r="XBX298" s="27"/>
      <c r="XBY298" s="19"/>
      <c r="XCA298" s="75"/>
      <c r="XCC298" s="22"/>
      <c r="XCD298" s="131"/>
      <c r="XCF298" s="27"/>
      <c r="XCG298" s="19"/>
      <c r="XCI298" s="75"/>
      <c r="XCK298" s="22"/>
      <c r="XCL298" s="131"/>
      <c r="XCN298" s="27"/>
      <c r="XCO298" s="19"/>
      <c r="XCQ298" s="75"/>
      <c r="XCS298" s="22"/>
      <c r="XCT298" s="131"/>
      <c r="XCV298" s="27"/>
      <c r="XCW298" s="19"/>
      <c r="XCY298" s="75"/>
      <c r="XDA298" s="22"/>
      <c r="XDB298" s="131"/>
      <c r="XDD298" s="27"/>
      <c r="XDE298" s="19"/>
      <c r="XDG298" s="75"/>
      <c r="XDI298" s="22"/>
      <c r="XDJ298" s="131"/>
      <c r="XDL298" s="27"/>
      <c r="XDM298" s="19"/>
      <c r="XDO298" s="75"/>
      <c r="XDQ298" s="22"/>
      <c r="XDR298" s="131"/>
      <c r="XDT298" s="27"/>
      <c r="XDU298" s="19"/>
      <c r="XDW298" s="75"/>
      <c r="XDY298" s="22"/>
      <c r="XDZ298" s="131"/>
      <c r="XEB298" s="27"/>
      <c r="XEC298" s="19"/>
      <c r="XEE298" s="75"/>
      <c r="XEG298" s="22"/>
      <c r="XEH298" s="131"/>
      <c r="XEJ298" s="27"/>
      <c r="XEK298" s="19"/>
      <c r="XEM298" s="75"/>
      <c r="XEO298" s="22"/>
      <c r="XEP298" s="131"/>
      <c r="XER298" s="27"/>
      <c r="XES298" s="19"/>
      <c r="XEU298" s="75"/>
      <c r="XEW298" s="22"/>
      <c r="XEX298" s="131"/>
      <c r="XEZ298" s="27"/>
    </row>
    <row r="299" spans="1:1023 1025:2047 2049:3071 3073:4095 4097:5119 5121:6143 6145:7167 7169:8191 8193:9215 9217:10239 10241:11263 11265:12287 12289:13311 13313:14335 14337:15359 15361:16380" ht="14.25" x14ac:dyDescent="0.2">
      <c r="A299" s="65" t="s">
        <v>265</v>
      </c>
      <c r="B299" s="73">
        <v>1</v>
      </c>
      <c r="C299" s="70">
        <v>3318</v>
      </c>
      <c r="D299" s="70">
        <v>169</v>
      </c>
      <c r="E299" s="70" t="s">
        <v>59</v>
      </c>
      <c r="F299" s="31">
        <v>388000</v>
      </c>
      <c r="G299" s="71" t="s">
        <v>60</v>
      </c>
    </row>
    <row r="302" spans="1:1023 1025:2047 2049:3071 3073:4095 4097:5119 5121:6143 6145:7167 7169:8191 8193:9215 9217:10239 10241:11263 11265:12287 12289:13311 13313:14335 14337:15359 15361:16380" x14ac:dyDescent="0.25">
      <c r="A302" s="289" t="s">
        <v>267</v>
      </c>
      <c r="B302" s="290"/>
      <c r="C302" s="291"/>
      <c r="D302" s="291"/>
      <c r="E302" s="290"/>
      <c r="F302" s="290"/>
      <c r="G302" s="290"/>
    </row>
    <row r="304" spans="1:1023 1025:2047 2049:3071 3073:4095 4097:5119 5121:6143 6145:7167 7169:8191 8193:9215 9217:10239 10241:11263 11265:12287 12289:13311 13313:14335 14337:15359 15361:16380" x14ac:dyDescent="0.25">
      <c r="A304" s="19" t="s">
        <v>80</v>
      </c>
      <c r="B304" s="20"/>
      <c r="C304" s="75"/>
      <c r="D304" s="20"/>
      <c r="F304" s="131"/>
      <c r="G304" s="20"/>
      <c r="I304" s="22"/>
      <c r="J304" s="131"/>
      <c r="L304" s="27"/>
      <c r="M304" s="19"/>
      <c r="O304" s="75"/>
      <c r="Q304" s="22"/>
      <c r="R304" s="131"/>
      <c r="T304" s="27"/>
      <c r="U304" s="19"/>
      <c r="W304" s="75"/>
      <c r="Y304" s="22"/>
      <c r="Z304" s="131"/>
      <c r="AB304" s="27"/>
      <c r="AC304" s="19"/>
      <c r="AE304" s="75"/>
      <c r="AG304" s="22"/>
      <c r="AH304" s="131"/>
      <c r="AJ304" s="27"/>
      <c r="AK304" s="19"/>
      <c r="AM304" s="75"/>
      <c r="AO304" s="22"/>
      <c r="AP304" s="131"/>
      <c r="AR304" s="27"/>
      <c r="AS304" s="19"/>
      <c r="AU304" s="75"/>
      <c r="AW304" s="22"/>
      <c r="AX304" s="131"/>
      <c r="AZ304" s="27"/>
      <c r="BA304" s="19"/>
      <c r="BC304" s="75"/>
      <c r="BE304" s="22"/>
      <c r="BF304" s="131"/>
      <c r="BH304" s="27"/>
      <c r="BI304" s="19"/>
      <c r="BK304" s="75"/>
      <c r="BM304" s="22"/>
      <c r="BN304" s="131"/>
      <c r="BP304" s="27"/>
      <c r="BQ304" s="19"/>
      <c r="BS304" s="75"/>
      <c r="BU304" s="22"/>
      <c r="BV304" s="131"/>
      <c r="BX304" s="27"/>
      <c r="BY304" s="19"/>
      <c r="CA304" s="75"/>
      <c r="CC304" s="22"/>
      <c r="CD304" s="131"/>
      <c r="CF304" s="27"/>
      <c r="CG304" s="19"/>
      <c r="CI304" s="75"/>
      <c r="CK304" s="22"/>
      <c r="CL304" s="131"/>
      <c r="CN304" s="27"/>
      <c r="CO304" s="19"/>
      <c r="CQ304" s="75"/>
      <c r="CS304" s="22"/>
      <c r="CT304" s="131"/>
      <c r="CV304" s="27"/>
      <c r="CW304" s="19"/>
      <c r="CY304" s="75"/>
      <c r="DA304" s="22"/>
      <c r="DB304" s="131"/>
      <c r="DD304" s="27"/>
      <c r="DE304" s="19"/>
      <c r="DG304" s="75"/>
      <c r="DI304" s="22"/>
      <c r="DJ304" s="131"/>
      <c r="DL304" s="27"/>
      <c r="DM304" s="19"/>
      <c r="DO304" s="75"/>
      <c r="DQ304" s="22"/>
      <c r="DR304" s="131"/>
      <c r="DT304" s="27"/>
      <c r="DU304" s="19"/>
      <c r="DW304" s="75"/>
      <c r="DY304" s="22"/>
      <c r="DZ304" s="131"/>
      <c r="EB304" s="27"/>
      <c r="EC304" s="19"/>
      <c r="EE304" s="75"/>
      <c r="EG304" s="22"/>
      <c r="EH304" s="131"/>
      <c r="EJ304" s="27"/>
      <c r="EK304" s="19"/>
      <c r="EM304" s="75"/>
      <c r="EO304" s="22"/>
      <c r="EP304" s="131"/>
      <c r="ER304" s="27"/>
      <c r="ES304" s="19"/>
      <c r="EU304" s="75"/>
      <c r="EW304" s="22"/>
      <c r="EX304" s="131"/>
      <c r="EZ304" s="27"/>
      <c r="FA304" s="19"/>
      <c r="FC304" s="75"/>
      <c r="FE304" s="22"/>
      <c r="FF304" s="131"/>
      <c r="FH304" s="27"/>
      <c r="FI304" s="19"/>
      <c r="FK304" s="75"/>
      <c r="FM304" s="22"/>
      <c r="FN304" s="131"/>
      <c r="FP304" s="27"/>
      <c r="FQ304" s="19"/>
      <c r="FS304" s="75"/>
      <c r="FU304" s="22"/>
      <c r="FV304" s="131"/>
      <c r="FX304" s="27"/>
      <c r="FY304" s="19"/>
      <c r="GA304" s="75"/>
      <c r="GC304" s="22"/>
      <c r="GD304" s="131"/>
      <c r="GF304" s="27"/>
      <c r="GG304" s="19"/>
      <c r="GI304" s="75"/>
      <c r="GK304" s="22"/>
      <c r="GL304" s="131"/>
      <c r="GN304" s="27"/>
      <c r="GO304" s="19"/>
      <c r="GQ304" s="75"/>
      <c r="GS304" s="22"/>
      <c r="GT304" s="131"/>
      <c r="GV304" s="27"/>
      <c r="GW304" s="19"/>
      <c r="GY304" s="75"/>
      <c r="HA304" s="22"/>
      <c r="HB304" s="131"/>
      <c r="HD304" s="27"/>
      <c r="HE304" s="19"/>
      <c r="HG304" s="75"/>
      <c r="HI304" s="22"/>
      <c r="HJ304" s="131"/>
      <c r="HL304" s="27"/>
      <c r="HM304" s="19"/>
      <c r="HO304" s="75"/>
      <c r="HQ304" s="22"/>
      <c r="HR304" s="131"/>
      <c r="HT304" s="27"/>
      <c r="HU304" s="19"/>
      <c r="HW304" s="75"/>
      <c r="HY304" s="22"/>
      <c r="HZ304" s="131"/>
      <c r="IB304" s="27"/>
      <c r="IC304" s="19"/>
      <c r="IE304" s="75"/>
      <c r="IG304" s="22"/>
      <c r="IH304" s="131"/>
      <c r="IJ304" s="27"/>
      <c r="IK304" s="19"/>
      <c r="IM304" s="75"/>
      <c r="IO304" s="22"/>
      <c r="IP304" s="131"/>
      <c r="IR304" s="27"/>
      <c r="IS304" s="19"/>
      <c r="IU304" s="75"/>
      <c r="IW304" s="22"/>
      <c r="IX304" s="131"/>
      <c r="IZ304" s="27"/>
      <c r="JA304" s="19"/>
      <c r="JC304" s="75"/>
      <c r="JE304" s="22"/>
      <c r="JF304" s="131"/>
      <c r="JH304" s="27"/>
      <c r="JI304" s="19"/>
      <c r="JK304" s="75"/>
      <c r="JM304" s="22"/>
      <c r="JN304" s="131"/>
      <c r="JP304" s="27"/>
      <c r="JQ304" s="19"/>
      <c r="JS304" s="75"/>
      <c r="JU304" s="22"/>
      <c r="JV304" s="131"/>
      <c r="JX304" s="27"/>
      <c r="JY304" s="19"/>
      <c r="KA304" s="75"/>
      <c r="KC304" s="22"/>
      <c r="KD304" s="131"/>
      <c r="KF304" s="27"/>
      <c r="KG304" s="19"/>
      <c r="KI304" s="75"/>
      <c r="KK304" s="22"/>
      <c r="KL304" s="131"/>
      <c r="KN304" s="27"/>
      <c r="KO304" s="19"/>
      <c r="KQ304" s="75"/>
      <c r="KS304" s="22"/>
      <c r="KT304" s="131"/>
      <c r="KV304" s="27"/>
      <c r="KW304" s="19"/>
      <c r="KY304" s="75"/>
      <c r="LA304" s="22"/>
      <c r="LB304" s="131"/>
      <c r="LD304" s="27"/>
      <c r="LE304" s="19"/>
      <c r="LG304" s="75"/>
      <c r="LI304" s="22"/>
      <c r="LJ304" s="131"/>
      <c r="LL304" s="27"/>
      <c r="LM304" s="19"/>
      <c r="LO304" s="75"/>
      <c r="LQ304" s="22"/>
      <c r="LR304" s="131"/>
      <c r="LT304" s="27"/>
      <c r="LU304" s="19"/>
      <c r="LW304" s="75"/>
      <c r="LY304" s="22"/>
      <c r="LZ304" s="131"/>
      <c r="MB304" s="27"/>
      <c r="MC304" s="19"/>
      <c r="ME304" s="75"/>
      <c r="MG304" s="22"/>
      <c r="MH304" s="131"/>
      <c r="MJ304" s="27"/>
      <c r="MK304" s="19"/>
      <c r="MM304" s="75"/>
      <c r="MO304" s="22"/>
      <c r="MP304" s="131"/>
      <c r="MR304" s="27"/>
      <c r="MS304" s="19"/>
      <c r="MU304" s="75"/>
      <c r="MW304" s="22"/>
      <c r="MX304" s="131"/>
      <c r="MZ304" s="27"/>
      <c r="NA304" s="19"/>
      <c r="NC304" s="75"/>
      <c r="NE304" s="22"/>
      <c r="NF304" s="131"/>
      <c r="NH304" s="27"/>
      <c r="NI304" s="19"/>
      <c r="NK304" s="75"/>
      <c r="NM304" s="22"/>
      <c r="NN304" s="131"/>
      <c r="NP304" s="27"/>
      <c r="NQ304" s="19"/>
      <c r="NS304" s="75"/>
      <c r="NU304" s="22"/>
      <c r="NV304" s="131"/>
      <c r="NX304" s="27"/>
      <c r="NY304" s="19"/>
      <c r="OA304" s="75"/>
      <c r="OC304" s="22"/>
      <c r="OD304" s="131"/>
      <c r="OF304" s="27"/>
      <c r="OG304" s="19"/>
      <c r="OI304" s="75"/>
      <c r="OK304" s="22"/>
      <c r="OL304" s="131"/>
      <c r="ON304" s="27"/>
      <c r="OO304" s="19"/>
      <c r="OQ304" s="75"/>
      <c r="OS304" s="22"/>
      <c r="OT304" s="131"/>
      <c r="OV304" s="27"/>
      <c r="OW304" s="19"/>
      <c r="OY304" s="75"/>
      <c r="PA304" s="22"/>
      <c r="PB304" s="131"/>
      <c r="PD304" s="27"/>
      <c r="PE304" s="19"/>
      <c r="PG304" s="75"/>
      <c r="PI304" s="22"/>
      <c r="PJ304" s="131"/>
      <c r="PL304" s="27"/>
      <c r="PM304" s="19"/>
      <c r="PO304" s="75"/>
      <c r="PQ304" s="22"/>
      <c r="PR304" s="131"/>
      <c r="PT304" s="27"/>
      <c r="PU304" s="19"/>
      <c r="PW304" s="75"/>
      <c r="PY304" s="22"/>
      <c r="PZ304" s="131"/>
      <c r="QB304" s="27"/>
      <c r="QC304" s="19"/>
      <c r="QE304" s="75"/>
      <c r="QG304" s="22"/>
      <c r="QH304" s="131"/>
      <c r="QJ304" s="27"/>
      <c r="QK304" s="19"/>
      <c r="QM304" s="75"/>
      <c r="QO304" s="22"/>
      <c r="QP304" s="131"/>
      <c r="QR304" s="27"/>
      <c r="QS304" s="19"/>
      <c r="QU304" s="75"/>
      <c r="QW304" s="22"/>
      <c r="QX304" s="131"/>
      <c r="QZ304" s="27"/>
      <c r="RA304" s="19"/>
      <c r="RC304" s="75"/>
      <c r="RE304" s="22"/>
      <c r="RF304" s="131"/>
      <c r="RH304" s="27"/>
      <c r="RI304" s="19"/>
      <c r="RK304" s="75"/>
      <c r="RM304" s="22"/>
      <c r="RN304" s="131"/>
      <c r="RP304" s="27"/>
      <c r="RQ304" s="19"/>
      <c r="RS304" s="75"/>
      <c r="RU304" s="22"/>
      <c r="RV304" s="131"/>
      <c r="RX304" s="27"/>
      <c r="RY304" s="19"/>
      <c r="SA304" s="75"/>
      <c r="SC304" s="22"/>
      <c r="SD304" s="131"/>
      <c r="SF304" s="27"/>
      <c r="SG304" s="19"/>
      <c r="SI304" s="75"/>
      <c r="SK304" s="22"/>
      <c r="SL304" s="131"/>
      <c r="SN304" s="27"/>
      <c r="SO304" s="19"/>
      <c r="SQ304" s="75"/>
      <c r="SS304" s="22"/>
      <c r="ST304" s="131"/>
      <c r="SV304" s="27"/>
      <c r="SW304" s="19"/>
      <c r="SY304" s="75"/>
      <c r="TA304" s="22"/>
      <c r="TB304" s="131"/>
      <c r="TD304" s="27"/>
      <c r="TE304" s="19"/>
      <c r="TG304" s="75"/>
      <c r="TI304" s="22"/>
      <c r="TJ304" s="131"/>
      <c r="TL304" s="27"/>
      <c r="TM304" s="19"/>
      <c r="TO304" s="75"/>
      <c r="TQ304" s="22"/>
      <c r="TR304" s="131"/>
      <c r="TT304" s="27"/>
      <c r="TU304" s="19"/>
      <c r="TW304" s="75"/>
      <c r="TY304" s="22"/>
      <c r="TZ304" s="131"/>
      <c r="UB304" s="27"/>
      <c r="UC304" s="19"/>
      <c r="UE304" s="75"/>
      <c r="UG304" s="22"/>
      <c r="UH304" s="131"/>
      <c r="UJ304" s="27"/>
      <c r="UK304" s="19"/>
      <c r="UM304" s="75"/>
      <c r="UO304" s="22"/>
      <c r="UP304" s="131"/>
      <c r="UR304" s="27"/>
      <c r="US304" s="19"/>
      <c r="UU304" s="75"/>
      <c r="UW304" s="22"/>
      <c r="UX304" s="131"/>
      <c r="UZ304" s="27"/>
      <c r="VA304" s="19"/>
      <c r="VC304" s="75"/>
      <c r="VE304" s="22"/>
      <c r="VF304" s="131"/>
      <c r="VH304" s="27"/>
      <c r="VI304" s="19"/>
      <c r="VK304" s="75"/>
      <c r="VM304" s="22"/>
      <c r="VN304" s="131"/>
      <c r="VP304" s="27"/>
      <c r="VQ304" s="19"/>
      <c r="VS304" s="75"/>
      <c r="VU304" s="22"/>
      <c r="VV304" s="131"/>
      <c r="VX304" s="27"/>
      <c r="VY304" s="19"/>
      <c r="WA304" s="75"/>
      <c r="WC304" s="22"/>
      <c r="WD304" s="131"/>
      <c r="WF304" s="27"/>
      <c r="WG304" s="19"/>
      <c r="WI304" s="75"/>
      <c r="WK304" s="22"/>
      <c r="WL304" s="131"/>
      <c r="WN304" s="27"/>
      <c r="WO304" s="19"/>
      <c r="WQ304" s="75"/>
      <c r="WS304" s="22"/>
      <c r="WT304" s="131"/>
      <c r="WV304" s="27"/>
      <c r="WW304" s="19"/>
      <c r="WY304" s="75"/>
      <c r="XA304" s="22"/>
      <c r="XB304" s="131"/>
      <c r="XD304" s="27"/>
      <c r="XE304" s="19"/>
      <c r="XG304" s="75"/>
      <c r="XI304" s="22"/>
      <c r="XJ304" s="131"/>
      <c r="XL304" s="27"/>
      <c r="XM304" s="19"/>
      <c r="XO304" s="75"/>
      <c r="XQ304" s="22"/>
      <c r="XR304" s="131"/>
      <c r="XT304" s="27"/>
      <c r="XU304" s="19"/>
      <c r="XW304" s="75"/>
      <c r="XY304" s="22"/>
      <c r="XZ304" s="131"/>
      <c r="YB304" s="27"/>
      <c r="YC304" s="19"/>
      <c r="YE304" s="75"/>
      <c r="YG304" s="22"/>
      <c r="YH304" s="131"/>
      <c r="YJ304" s="27"/>
      <c r="YK304" s="19"/>
      <c r="YM304" s="75"/>
      <c r="YO304" s="22"/>
      <c r="YP304" s="131"/>
      <c r="YR304" s="27"/>
      <c r="YS304" s="19"/>
      <c r="YU304" s="75"/>
      <c r="YW304" s="22"/>
      <c r="YX304" s="131"/>
      <c r="YZ304" s="27"/>
      <c r="ZA304" s="19"/>
      <c r="ZC304" s="75"/>
      <c r="ZE304" s="22"/>
      <c r="ZF304" s="131"/>
      <c r="ZH304" s="27"/>
      <c r="ZI304" s="19"/>
      <c r="ZK304" s="75"/>
      <c r="ZM304" s="22"/>
      <c r="ZN304" s="131"/>
      <c r="ZP304" s="27"/>
      <c r="ZQ304" s="19"/>
      <c r="ZS304" s="75"/>
      <c r="ZU304" s="22"/>
      <c r="ZV304" s="131"/>
      <c r="ZX304" s="27"/>
      <c r="ZY304" s="19"/>
      <c r="AAA304" s="75"/>
      <c r="AAC304" s="22"/>
      <c r="AAD304" s="131"/>
      <c r="AAF304" s="27"/>
      <c r="AAG304" s="19"/>
      <c r="AAI304" s="75"/>
      <c r="AAK304" s="22"/>
      <c r="AAL304" s="131"/>
      <c r="AAN304" s="27"/>
      <c r="AAO304" s="19"/>
      <c r="AAQ304" s="75"/>
      <c r="AAS304" s="22"/>
      <c r="AAT304" s="131"/>
      <c r="AAV304" s="27"/>
      <c r="AAW304" s="19"/>
      <c r="AAY304" s="75"/>
      <c r="ABA304" s="22"/>
      <c r="ABB304" s="131"/>
      <c r="ABD304" s="27"/>
      <c r="ABE304" s="19"/>
      <c r="ABG304" s="75"/>
      <c r="ABI304" s="22"/>
      <c r="ABJ304" s="131"/>
      <c r="ABL304" s="27"/>
      <c r="ABM304" s="19"/>
      <c r="ABO304" s="75"/>
      <c r="ABQ304" s="22"/>
      <c r="ABR304" s="131"/>
      <c r="ABT304" s="27"/>
      <c r="ABU304" s="19"/>
      <c r="ABW304" s="75"/>
      <c r="ABY304" s="22"/>
      <c r="ABZ304" s="131"/>
      <c r="ACB304" s="27"/>
      <c r="ACC304" s="19"/>
      <c r="ACE304" s="75"/>
      <c r="ACG304" s="22"/>
      <c r="ACH304" s="131"/>
      <c r="ACJ304" s="27"/>
      <c r="ACK304" s="19"/>
      <c r="ACM304" s="75"/>
      <c r="ACO304" s="22"/>
      <c r="ACP304" s="131"/>
      <c r="ACR304" s="27"/>
      <c r="ACS304" s="19"/>
      <c r="ACU304" s="75"/>
      <c r="ACW304" s="22"/>
      <c r="ACX304" s="131"/>
      <c r="ACZ304" s="27"/>
      <c r="ADA304" s="19"/>
      <c r="ADC304" s="75"/>
      <c r="ADE304" s="22"/>
      <c r="ADF304" s="131"/>
      <c r="ADH304" s="27"/>
      <c r="ADI304" s="19"/>
      <c r="ADK304" s="75"/>
      <c r="ADM304" s="22"/>
      <c r="ADN304" s="131"/>
      <c r="ADP304" s="27"/>
      <c r="ADQ304" s="19"/>
      <c r="ADS304" s="75"/>
      <c r="ADU304" s="22"/>
      <c r="ADV304" s="131"/>
      <c r="ADX304" s="27"/>
      <c r="ADY304" s="19"/>
      <c r="AEA304" s="75"/>
      <c r="AEC304" s="22"/>
      <c r="AED304" s="131"/>
      <c r="AEF304" s="27"/>
      <c r="AEG304" s="19"/>
      <c r="AEI304" s="75"/>
      <c r="AEK304" s="22"/>
      <c r="AEL304" s="131"/>
      <c r="AEN304" s="27"/>
      <c r="AEO304" s="19"/>
      <c r="AEQ304" s="75"/>
      <c r="AES304" s="22"/>
      <c r="AET304" s="131"/>
      <c r="AEV304" s="27"/>
      <c r="AEW304" s="19"/>
      <c r="AEY304" s="75"/>
      <c r="AFA304" s="22"/>
      <c r="AFB304" s="131"/>
      <c r="AFD304" s="27"/>
      <c r="AFE304" s="19"/>
      <c r="AFG304" s="75"/>
      <c r="AFI304" s="22"/>
      <c r="AFJ304" s="131"/>
      <c r="AFL304" s="27"/>
      <c r="AFM304" s="19"/>
      <c r="AFO304" s="75"/>
      <c r="AFQ304" s="22"/>
      <c r="AFR304" s="131"/>
      <c r="AFT304" s="27"/>
      <c r="AFU304" s="19"/>
      <c r="AFW304" s="75"/>
      <c r="AFY304" s="22"/>
      <c r="AFZ304" s="131"/>
      <c r="AGB304" s="27"/>
      <c r="AGC304" s="19"/>
      <c r="AGE304" s="75"/>
      <c r="AGG304" s="22"/>
      <c r="AGH304" s="131"/>
      <c r="AGJ304" s="27"/>
      <c r="AGK304" s="19"/>
      <c r="AGM304" s="75"/>
      <c r="AGO304" s="22"/>
      <c r="AGP304" s="131"/>
      <c r="AGR304" s="27"/>
      <c r="AGS304" s="19"/>
      <c r="AGU304" s="75"/>
      <c r="AGW304" s="22"/>
      <c r="AGX304" s="131"/>
      <c r="AGZ304" s="27"/>
      <c r="AHA304" s="19"/>
      <c r="AHC304" s="75"/>
      <c r="AHE304" s="22"/>
      <c r="AHF304" s="131"/>
      <c r="AHH304" s="27"/>
      <c r="AHI304" s="19"/>
      <c r="AHK304" s="75"/>
      <c r="AHM304" s="22"/>
      <c r="AHN304" s="131"/>
      <c r="AHP304" s="27"/>
      <c r="AHQ304" s="19"/>
      <c r="AHS304" s="75"/>
      <c r="AHU304" s="22"/>
      <c r="AHV304" s="131"/>
      <c r="AHX304" s="27"/>
      <c r="AHY304" s="19"/>
      <c r="AIA304" s="75"/>
      <c r="AIC304" s="22"/>
      <c r="AID304" s="131"/>
      <c r="AIF304" s="27"/>
      <c r="AIG304" s="19"/>
      <c r="AII304" s="75"/>
      <c r="AIK304" s="22"/>
      <c r="AIL304" s="131"/>
      <c r="AIN304" s="27"/>
      <c r="AIO304" s="19"/>
      <c r="AIQ304" s="75"/>
      <c r="AIS304" s="22"/>
      <c r="AIT304" s="131"/>
      <c r="AIV304" s="27"/>
      <c r="AIW304" s="19"/>
      <c r="AIY304" s="75"/>
      <c r="AJA304" s="22"/>
      <c r="AJB304" s="131"/>
      <c r="AJD304" s="27"/>
      <c r="AJE304" s="19"/>
      <c r="AJG304" s="75"/>
      <c r="AJI304" s="22"/>
      <c r="AJJ304" s="131"/>
      <c r="AJL304" s="27"/>
      <c r="AJM304" s="19"/>
      <c r="AJO304" s="75"/>
      <c r="AJQ304" s="22"/>
      <c r="AJR304" s="131"/>
      <c r="AJT304" s="27"/>
      <c r="AJU304" s="19"/>
      <c r="AJW304" s="75"/>
      <c r="AJY304" s="22"/>
      <c r="AJZ304" s="131"/>
      <c r="AKB304" s="27"/>
      <c r="AKC304" s="19"/>
      <c r="AKE304" s="75"/>
      <c r="AKG304" s="22"/>
      <c r="AKH304" s="131"/>
      <c r="AKJ304" s="27"/>
      <c r="AKK304" s="19"/>
      <c r="AKM304" s="75"/>
      <c r="AKO304" s="22"/>
      <c r="AKP304" s="131"/>
      <c r="AKR304" s="27"/>
      <c r="AKS304" s="19"/>
      <c r="AKU304" s="75"/>
      <c r="AKW304" s="22"/>
      <c r="AKX304" s="131"/>
      <c r="AKZ304" s="27"/>
      <c r="ALA304" s="19"/>
      <c r="ALC304" s="75"/>
      <c r="ALE304" s="22"/>
      <c r="ALF304" s="131"/>
      <c r="ALH304" s="27"/>
      <c r="ALI304" s="19"/>
      <c r="ALK304" s="75"/>
      <c r="ALM304" s="22"/>
      <c r="ALN304" s="131"/>
      <c r="ALP304" s="27"/>
      <c r="ALQ304" s="19"/>
      <c r="ALS304" s="75"/>
      <c r="ALU304" s="22"/>
      <c r="ALV304" s="131"/>
      <c r="ALX304" s="27"/>
      <c r="ALY304" s="19"/>
      <c r="AMA304" s="75"/>
      <c r="AMC304" s="22"/>
      <c r="AMD304" s="131"/>
      <c r="AMF304" s="27"/>
      <c r="AMG304" s="19"/>
      <c r="AMI304" s="75"/>
      <c r="AMK304" s="22"/>
      <c r="AML304" s="131"/>
      <c r="AMN304" s="27"/>
      <c r="AMO304" s="19"/>
      <c r="AMQ304" s="75"/>
      <c r="AMS304" s="22"/>
      <c r="AMT304" s="131"/>
      <c r="AMV304" s="27"/>
      <c r="AMW304" s="19"/>
      <c r="AMY304" s="75"/>
      <c r="ANA304" s="22"/>
      <c r="ANB304" s="131"/>
      <c r="AND304" s="27"/>
      <c r="ANE304" s="19"/>
      <c r="ANG304" s="75"/>
      <c r="ANI304" s="22"/>
      <c r="ANJ304" s="131"/>
      <c r="ANL304" s="27"/>
      <c r="ANM304" s="19"/>
      <c r="ANO304" s="75"/>
      <c r="ANQ304" s="22"/>
      <c r="ANR304" s="131"/>
      <c r="ANT304" s="27"/>
      <c r="ANU304" s="19"/>
      <c r="ANW304" s="75"/>
      <c r="ANY304" s="22"/>
      <c r="ANZ304" s="131"/>
      <c r="AOB304" s="27"/>
      <c r="AOC304" s="19"/>
      <c r="AOE304" s="75"/>
      <c r="AOG304" s="22"/>
      <c r="AOH304" s="131"/>
      <c r="AOJ304" s="27"/>
      <c r="AOK304" s="19"/>
      <c r="AOM304" s="75"/>
      <c r="AOO304" s="22"/>
      <c r="AOP304" s="131"/>
      <c r="AOR304" s="27"/>
      <c r="AOS304" s="19"/>
      <c r="AOU304" s="75"/>
      <c r="AOW304" s="22"/>
      <c r="AOX304" s="131"/>
      <c r="AOZ304" s="27"/>
      <c r="APA304" s="19"/>
      <c r="APC304" s="75"/>
      <c r="APE304" s="22"/>
      <c r="APF304" s="131"/>
      <c r="APH304" s="27"/>
      <c r="API304" s="19"/>
      <c r="APK304" s="75"/>
      <c r="APM304" s="22"/>
      <c r="APN304" s="131"/>
      <c r="APP304" s="27"/>
      <c r="APQ304" s="19"/>
      <c r="APS304" s="75"/>
      <c r="APU304" s="22"/>
      <c r="APV304" s="131"/>
      <c r="APX304" s="27"/>
      <c r="APY304" s="19"/>
      <c r="AQA304" s="75"/>
      <c r="AQC304" s="22"/>
      <c r="AQD304" s="131"/>
      <c r="AQF304" s="27"/>
      <c r="AQG304" s="19"/>
      <c r="AQI304" s="75"/>
      <c r="AQK304" s="22"/>
      <c r="AQL304" s="131"/>
      <c r="AQN304" s="27"/>
      <c r="AQO304" s="19"/>
      <c r="AQQ304" s="75"/>
      <c r="AQS304" s="22"/>
      <c r="AQT304" s="131"/>
      <c r="AQV304" s="27"/>
      <c r="AQW304" s="19"/>
      <c r="AQY304" s="75"/>
      <c r="ARA304" s="22"/>
      <c r="ARB304" s="131"/>
      <c r="ARD304" s="27"/>
      <c r="ARE304" s="19"/>
      <c r="ARG304" s="75"/>
      <c r="ARI304" s="22"/>
      <c r="ARJ304" s="131"/>
      <c r="ARL304" s="27"/>
      <c r="ARM304" s="19"/>
      <c r="ARO304" s="75"/>
      <c r="ARQ304" s="22"/>
      <c r="ARR304" s="131"/>
      <c r="ART304" s="27"/>
      <c r="ARU304" s="19"/>
      <c r="ARW304" s="75"/>
      <c r="ARY304" s="22"/>
      <c r="ARZ304" s="131"/>
      <c r="ASB304" s="27"/>
      <c r="ASC304" s="19"/>
      <c r="ASE304" s="75"/>
      <c r="ASG304" s="22"/>
      <c r="ASH304" s="131"/>
      <c r="ASJ304" s="27"/>
      <c r="ASK304" s="19"/>
      <c r="ASM304" s="75"/>
      <c r="ASO304" s="22"/>
      <c r="ASP304" s="131"/>
      <c r="ASR304" s="27"/>
      <c r="ASS304" s="19"/>
      <c r="ASU304" s="75"/>
      <c r="ASW304" s="22"/>
      <c r="ASX304" s="131"/>
      <c r="ASZ304" s="27"/>
      <c r="ATA304" s="19"/>
      <c r="ATC304" s="75"/>
      <c r="ATE304" s="22"/>
      <c r="ATF304" s="131"/>
      <c r="ATH304" s="27"/>
      <c r="ATI304" s="19"/>
      <c r="ATK304" s="75"/>
      <c r="ATM304" s="22"/>
      <c r="ATN304" s="131"/>
      <c r="ATP304" s="27"/>
      <c r="ATQ304" s="19"/>
      <c r="ATS304" s="75"/>
      <c r="ATU304" s="22"/>
      <c r="ATV304" s="131"/>
      <c r="ATX304" s="27"/>
      <c r="ATY304" s="19"/>
      <c r="AUA304" s="75"/>
      <c r="AUC304" s="22"/>
      <c r="AUD304" s="131"/>
      <c r="AUF304" s="27"/>
      <c r="AUG304" s="19"/>
      <c r="AUI304" s="75"/>
      <c r="AUK304" s="22"/>
      <c r="AUL304" s="131"/>
      <c r="AUN304" s="27"/>
      <c r="AUO304" s="19"/>
      <c r="AUQ304" s="75"/>
      <c r="AUS304" s="22"/>
      <c r="AUT304" s="131"/>
      <c r="AUV304" s="27"/>
      <c r="AUW304" s="19"/>
      <c r="AUY304" s="75"/>
      <c r="AVA304" s="22"/>
      <c r="AVB304" s="131"/>
      <c r="AVD304" s="27"/>
      <c r="AVE304" s="19"/>
      <c r="AVG304" s="75"/>
      <c r="AVI304" s="22"/>
      <c r="AVJ304" s="131"/>
      <c r="AVL304" s="27"/>
      <c r="AVM304" s="19"/>
      <c r="AVO304" s="75"/>
      <c r="AVQ304" s="22"/>
      <c r="AVR304" s="131"/>
      <c r="AVT304" s="27"/>
      <c r="AVU304" s="19"/>
      <c r="AVW304" s="75"/>
      <c r="AVY304" s="22"/>
      <c r="AVZ304" s="131"/>
      <c r="AWB304" s="27"/>
      <c r="AWC304" s="19"/>
      <c r="AWE304" s="75"/>
      <c r="AWG304" s="22"/>
      <c r="AWH304" s="131"/>
      <c r="AWJ304" s="27"/>
      <c r="AWK304" s="19"/>
      <c r="AWM304" s="75"/>
      <c r="AWO304" s="22"/>
      <c r="AWP304" s="131"/>
      <c r="AWR304" s="27"/>
      <c r="AWS304" s="19"/>
      <c r="AWU304" s="75"/>
      <c r="AWW304" s="22"/>
      <c r="AWX304" s="131"/>
      <c r="AWZ304" s="27"/>
      <c r="AXA304" s="19"/>
      <c r="AXC304" s="75"/>
      <c r="AXE304" s="22"/>
      <c r="AXF304" s="131"/>
      <c r="AXH304" s="27"/>
      <c r="AXI304" s="19"/>
      <c r="AXK304" s="75"/>
      <c r="AXM304" s="22"/>
      <c r="AXN304" s="131"/>
      <c r="AXP304" s="27"/>
      <c r="AXQ304" s="19"/>
      <c r="AXS304" s="75"/>
      <c r="AXU304" s="22"/>
      <c r="AXV304" s="131"/>
      <c r="AXX304" s="27"/>
      <c r="AXY304" s="19"/>
      <c r="AYA304" s="75"/>
      <c r="AYC304" s="22"/>
      <c r="AYD304" s="131"/>
      <c r="AYF304" s="27"/>
      <c r="AYG304" s="19"/>
      <c r="AYI304" s="75"/>
      <c r="AYK304" s="22"/>
      <c r="AYL304" s="131"/>
      <c r="AYN304" s="27"/>
      <c r="AYO304" s="19"/>
      <c r="AYQ304" s="75"/>
      <c r="AYS304" s="22"/>
      <c r="AYT304" s="131"/>
      <c r="AYV304" s="27"/>
      <c r="AYW304" s="19"/>
      <c r="AYY304" s="75"/>
      <c r="AZA304" s="22"/>
      <c r="AZB304" s="131"/>
      <c r="AZD304" s="27"/>
      <c r="AZE304" s="19"/>
      <c r="AZG304" s="75"/>
      <c r="AZI304" s="22"/>
      <c r="AZJ304" s="131"/>
      <c r="AZL304" s="27"/>
      <c r="AZM304" s="19"/>
      <c r="AZO304" s="75"/>
      <c r="AZQ304" s="22"/>
      <c r="AZR304" s="131"/>
      <c r="AZT304" s="27"/>
      <c r="AZU304" s="19"/>
      <c r="AZW304" s="75"/>
      <c r="AZY304" s="22"/>
      <c r="AZZ304" s="131"/>
      <c r="BAB304" s="27"/>
      <c r="BAC304" s="19"/>
      <c r="BAE304" s="75"/>
      <c r="BAG304" s="22"/>
      <c r="BAH304" s="131"/>
      <c r="BAJ304" s="27"/>
      <c r="BAK304" s="19"/>
      <c r="BAM304" s="75"/>
      <c r="BAO304" s="22"/>
      <c r="BAP304" s="131"/>
      <c r="BAR304" s="27"/>
      <c r="BAS304" s="19"/>
      <c r="BAU304" s="75"/>
      <c r="BAW304" s="22"/>
      <c r="BAX304" s="131"/>
      <c r="BAZ304" s="27"/>
      <c r="BBA304" s="19"/>
      <c r="BBC304" s="75"/>
      <c r="BBE304" s="22"/>
      <c r="BBF304" s="131"/>
      <c r="BBH304" s="27"/>
      <c r="BBI304" s="19"/>
      <c r="BBK304" s="75"/>
      <c r="BBM304" s="22"/>
      <c r="BBN304" s="131"/>
      <c r="BBP304" s="27"/>
      <c r="BBQ304" s="19"/>
      <c r="BBS304" s="75"/>
      <c r="BBU304" s="22"/>
      <c r="BBV304" s="131"/>
      <c r="BBX304" s="27"/>
      <c r="BBY304" s="19"/>
      <c r="BCA304" s="75"/>
      <c r="BCC304" s="22"/>
      <c r="BCD304" s="131"/>
      <c r="BCF304" s="27"/>
      <c r="BCG304" s="19"/>
      <c r="BCI304" s="75"/>
      <c r="BCK304" s="22"/>
      <c r="BCL304" s="131"/>
      <c r="BCN304" s="27"/>
      <c r="BCO304" s="19"/>
      <c r="BCQ304" s="75"/>
      <c r="BCS304" s="22"/>
      <c r="BCT304" s="131"/>
      <c r="BCV304" s="27"/>
      <c r="BCW304" s="19"/>
      <c r="BCY304" s="75"/>
      <c r="BDA304" s="22"/>
      <c r="BDB304" s="131"/>
      <c r="BDD304" s="27"/>
      <c r="BDE304" s="19"/>
      <c r="BDG304" s="75"/>
      <c r="BDI304" s="22"/>
      <c r="BDJ304" s="131"/>
      <c r="BDL304" s="27"/>
      <c r="BDM304" s="19"/>
      <c r="BDO304" s="75"/>
      <c r="BDQ304" s="22"/>
      <c r="BDR304" s="131"/>
      <c r="BDT304" s="27"/>
      <c r="BDU304" s="19"/>
      <c r="BDW304" s="75"/>
      <c r="BDY304" s="22"/>
      <c r="BDZ304" s="131"/>
      <c r="BEB304" s="27"/>
      <c r="BEC304" s="19"/>
      <c r="BEE304" s="75"/>
      <c r="BEG304" s="22"/>
      <c r="BEH304" s="131"/>
      <c r="BEJ304" s="27"/>
      <c r="BEK304" s="19"/>
      <c r="BEM304" s="75"/>
      <c r="BEO304" s="22"/>
      <c r="BEP304" s="131"/>
      <c r="BER304" s="27"/>
      <c r="BES304" s="19"/>
      <c r="BEU304" s="75"/>
      <c r="BEW304" s="22"/>
      <c r="BEX304" s="131"/>
      <c r="BEZ304" s="27"/>
      <c r="BFA304" s="19"/>
      <c r="BFC304" s="75"/>
      <c r="BFE304" s="22"/>
      <c r="BFF304" s="131"/>
      <c r="BFH304" s="27"/>
      <c r="BFI304" s="19"/>
      <c r="BFK304" s="75"/>
      <c r="BFM304" s="22"/>
      <c r="BFN304" s="131"/>
      <c r="BFP304" s="27"/>
      <c r="BFQ304" s="19"/>
      <c r="BFS304" s="75"/>
      <c r="BFU304" s="22"/>
      <c r="BFV304" s="131"/>
      <c r="BFX304" s="27"/>
      <c r="BFY304" s="19"/>
      <c r="BGA304" s="75"/>
      <c r="BGC304" s="22"/>
      <c r="BGD304" s="131"/>
      <c r="BGF304" s="27"/>
      <c r="BGG304" s="19"/>
      <c r="BGI304" s="75"/>
      <c r="BGK304" s="22"/>
      <c r="BGL304" s="131"/>
      <c r="BGN304" s="27"/>
      <c r="BGO304" s="19"/>
      <c r="BGQ304" s="75"/>
      <c r="BGS304" s="22"/>
      <c r="BGT304" s="131"/>
      <c r="BGV304" s="27"/>
      <c r="BGW304" s="19"/>
      <c r="BGY304" s="75"/>
      <c r="BHA304" s="22"/>
      <c r="BHB304" s="131"/>
      <c r="BHD304" s="27"/>
      <c r="BHE304" s="19"/>
      <c r="BHG304" s="75"/>
      <c r="BHI304" s="22"/>
      <c r="BHJ304" s="131"/>
      <c r="BHL304" s="27"/>
      <c r="BHM304" s="19"/>
      <c r="BHO304" s="75"/>
      <c r="BHQ304" s="22"/>
      <c r="BHR304" s="131"/>
      <c r="BHT304" s="27"/>
      <c r="BHU304" s="19"/>
      <c r="BHW304" s="75"/>
      <c r="BHY304" s="22"/>
      <c r="BHZ304" s="131"/>
      <c r="BIB304" s="27"/>
      <c r="BIC304" s="19"/>
      <c r="BIE304" s="75"/>
      <c r="BIG304" s="22"/>
      <c r="BIH304" s="131"/>
      <c r="BIJ304" s="27"/>
      <c r="BIK304" s="19"/>
      <c r="BIM304" s="75"/>
      <c r="BIO304" s="22"/>
      <c r="BIP304" s="131"/>
      <c r="BIR304" s="27"/>
      <c r="BIS304" s="19"/>
      <c r="BIU304" s="75"/>
      <c r="BIW304" s="22"/>
      <c r="BIX304" s="131"/>
      <c r="BIZ304" s="27"/>
      <c r="BJA304" s="19"/>
      <c r="BJC304" s="75"/>
      <c r="BJE304" s="22"/>
      <c r="BJF304" s="131"/>
      <c r="BJH304" s="27"/>
      <c r="BJI304" s="19"/>
      <c r="BJK304" s="75"/>
      <c r="BJM304" s="22"/>
      <c r="BJN304" s="131"/>
      <c r="BJP304" s="27"/>
      <c r="BJQ304" s="19"/>
      <c r="BJS304" s="75"/>
      <c r="BJU304" s="22"/>
      <c r="BJV304" s="131"/>
      <c r="BJX304" s="27"/>
      <c r="BJY304" s="19"/>
      <c r="BKA304" s="75"/>
      <c r="BKC304" s="22"/>
      <c r="BKD304" s="131"/>
      <c r="BKF304" s="27"/>
      <c r="BKG304" s="19"/>
      <c r="BKI304" s="75"/>
      <c r="BKK304" s="22"/>
      <c r="BKL304" s="131"/>
      <c r="BKN304" s="27"/>
      <c r="BKO304" s="19"/>
      <c r="BKQ304" s="75"/>
      <c r="BKS304" s="22"/>
      <c r="BKT304" s="131"/>
      <c r="BKV304" s="27"/>
      <c r="BKW304" s="19"/>
      <c r="BKY304" s="75"/>
      <c r="BLA304" s="22"/>
      <c r="BLB304" s="131"/>
      <c r="BLD304" s="27"/>
      <c r="BLE304" s="19"/>
      <c r="BLG304" s="75"/>
      <c r="BLI304" s="22"/>
      <c r="BLJ304" s="131"/>
      <c r="BLL304" s="27"/>
      <c r="BLM304" s="19"/>
      <c r="BLO304" s="75"/>
      <c r="BLQ304" s="22"/>
      <c r="BLR304" s="131"/>
      <c r="BLT304" s="27"/>
      <c r="BLU304" s="19"/>
      <c r="BLW304" s="75"/>
      <c r="BLY304" s="22"/>
      <c r="BLZ304" s="131"/>
      <c r="BMB304" s="27"/>
      <c r="BMC304" s="19"/>
      <c r="BME304" s="75"/>
      <c r="BMG304" s="22"/>
      <c r="BMH304" s="131"/>
      <c r="BMJ304" s="27"/>
      <c r="BMK304" s="19"/>
      <c r="BMM304" s="75"/>
      <c r="BMO304" s="22"/>
      <c r="BMP304" s="131"/>
      <c r="BMR304" s="27"/>
      <c r="BMS304" s="19"/>
      <c r="BMU304" s="75"/>
      <c r="BMW304" s="22"/>
      <c r="BMX304" s="131"/>
      <c r="BMZ304" s="27"/>
      <c r="BNA304" s="19"/>
      <c r="BNC304" s="75"/>
      <c r="BNE304" s="22"/>
      <c r="BNF304" s="131"/>
      <c r="BNH304" s="27"/>
      <c r="BNI304" s="19"/>
      <c r="BNK304" s="75"/>
      <c r="BNM304" s="22"/>
      <c r="BNN304" s="131"/>
      <c r="BNP304" s="27"/>
      <c r="BNQ304" s="19"/>
      <c r="BNS304" s="75"/>
      <c r="BNU304" s="22"/>
      <c r="BNV304" s="131"/>
      <c r="BNX304" s="27"/>
      <c r="BNY304" s="19"/>
      <c r="BOA304" s="75"/>
      <c r="BOC304" s="22"/>
      <c r="BOD304" s="131"/>
      <c r="BOF304" s="27"/>
      <c r="BOG304" s="19"/>
      <c r="BOI304" s="75"/>
      <c r="BOK304" s="22"/>
      <c r="BOL304" s="131"/>
      <c r="BON304" s="27"/>
      <c r="BOO304" s="19"/>
      <c r="BOQ304" s="75"/>
      <c r="BOS304" s="22"/>
      <c r="BOT304" s="131"/>
      <c r="BOV304" s="27"/>
      <c r="BOW304" s="19"/>
      <c r="BOY304" s="75"/>
      <c r="BPA304" s="22"/>
      <c r="BPB304" s="131"/>
      <c r="BPD304" s="27"/>
      <c r="BPE304" s="19"/>
      <c r="BPG304" s="75"/>
      <c r="BPI304" s="22"/>
      <c r="BPJ304" s="131"/>
      <c r="BPL304" s="27"/>
      <c r="BPM304" s="19"/>
      <c r="BPO304" s="75"/>
      <c r="BPQ304" s="22"/>
      <c r="BPR304" s="131"/>
      <c r="BPT304" s="27"/>
      <c r="BPU304" s="19"/>
      <c r="BPW304" s="75"/>
      <c r="BPY304" s="22"/>
      <c r="BPZ304" s="131"/>
      <c r="BQB304" s="27"/>
      <c r="BQC304" s="19"/>
      <c r="BQE304" s="75"/>
      <c r="BQG304" s="22"/>
      <c r="BQH304" s="131"/>
      <c r="BQJ304" s="27"/>
      <c r="BQK304" s="19"/>
      <c r="BQM304" s="75"/>
      <c r="BQO304" s="22"/>
      <c r="BQP304" s="131"/>
      <c r="BQR304" s="27"/>
      <c r="BQS304" s="19"/>
      <c r="BQU304" s="75"/>
      <c r="BQW304" s="22"/>
      <c r="BQX304" s="131"/>
      <c r="BQZ304" s="27"/>
      <c r="BRA304" s="19"/>
      <c r="BRC304" s="75"/>
      <c r="BRE304" s="22"/>
      <c r="BRF304" s="131"/>
      <c r="BRH304" s="27"/>
      <c r="BRI304" s="19"/>
      <c r="BRK304" s="75"/>
      <c r="BRM304" s="22"/>
      <c r="BRN304" s="131"/>
      <c r="BRP304" s="27"/>
      <c r="BRQ304" s="19"/>
      <c r="BRS304" s="75"/>
      <c r="BRU304" s="22"/>
      <c r="BRV304" s="131"/>
      <c r="BRX304" s="27"/>
      <c r="BRY304" s="19"/>
      <c r="BSA304" s="75"/>
      <c r="BSC304" s="22"/>
      <c r="BSD304" s="131"/>
      <c r="BSF304" s="27"/>
      <c r="BSG304" s="19"/>
      <c r="BSI304" s="75"/>
      <c r="BSK304" s="22"/>
      <c r="BSL304" s="131"/>
      <c r="BSN304" s="27"/>
      <c r="BSO304" s="19"/>
      <c r="BSQ304" s="75"/>
      <c r="BSS304" s="22"/>
      <c r="BST304" s="131"/>
      <c r="BSV304" s="27"/>
      <c r="BSW304" s="19"/>
      <c r="BSY304" s="75"/>
      <c r="BTA304" s="22"/>
      <c r="BTB304" s="131"/>
      <c r="BTD304" s="27"/>
      <c r="BTE304" s="19"/>
      <c r="BTG304" s="75"/>
      <c r="BTI304" s="22"/>
      <c r="BTJ304" s="131"/>
      <c r="BTL304" s="27"/>
      <c r="BTM304" s="19"/>
      <c r="BTO304" s="75"/>
      <c r="BTQ304" s="22"/>
      <c r="BTR304" s="131"/>
      <c r="BTT304" s="27"/>
      <c r="BTU304" s="19"/>
      <c r="BTW304" s="75"/>
      <c r="BTY304" s="22"/>
      <c r="BTZ304" s="131"/>
      <c r="BUB304" s="27"/>
      <c r="BUC304" s="19"/>
      <c r="BUE304" s="75"/>
      <c r="BUG304" s="22"/>
      <c r="BUH304" s="131"/>
      <c r="BUJ304" s="27"/>
      <c r="BUK304" s="19"/>
      <c r="BUM304" s="75"/>
      <c r="BUO304" s="22"/>
      <c r="BUP304" s="131"/>
      <c r="BUR304" s="27"/>
      <c r="BUS304" s="19"/>
      <c r="BUU304" s="75"/>
      <c r="BUW304" s="22"/>
      <c r="BUX304" s="131"/>
      <c r="BUZ304" s="27"/>
      <c r="BVA304" s="19"/>
      <c r="BVC304" s="75"/>
      <c r="BVE304" s="22"/>
      <c r="BVF304" s="131"/>
      <c r="BVH304" s="27"/>
      <c r="BVI304" s="19"/>
      <c r="BVK304" s="75"/>
      <c r="BVM304" s="22"/>
      <c r="BVN304" s="131"/>
      <c r="BVP304" s="27"/>
      <c r="BVQ304" s="19"/>
      <c r="BVS304" s="75"/>
      <c r="BVU304" s="22"/>
      <c r="BVV304" s="131"/>
      <c r="BVX304" s="27"/>
      <c r="BVY304" s="19"/>
      <c r="BWA304" s="75"/>
      <c r="BWC304" s="22"/>
      <c r="BWD304" s="131"/>
      <c r="BWF304" s="27"/>
      <c r="BWG304" s="19"/>
      <c r="BWI304" s="75"/>
      <c r="BWK304" s="22"/>
      <c r="BWL304" s="131"/>
      <c r="BWN304" s="27"/>
      <c r="BWO304" s="19"/>
      <c r="BWQ304" s="75"/>
      <c r="BWS304" s="22"/>
      <c r="BWT304" s="131"/>
      <c r="BWV304" s="27"/>
      <c r="BWW304" s="19"/>
      <c r="BWY304" s="75"/>
      <c r="BXA304" s="22"/>
      <c r="BXB304" s="131"/>
      <c r="BXD304" s="27"/>
      <c r="BXE304" s="19"/>
      <c r="BXG304" s="75"/>
      <c r="BXI304" s="22"/>
      <c r="BXJ304" s="131"/>
      <c r="BXL304" s="27"/>
      <c r="BXM304" s="19"/>
      <c r="BXO304" s="75"/>
      <c r="BXQ304" s="22"/>
      <c r="BXR304" s="131"/>
      <c r="BXT304" s="27"/>
      <c r="BXU304" s="19"/>
      <c r="BXW304" s="75"/>
      <c r="BXY304" s="22"/>
      <c r="BXZ304" s="131"/>
      <c r="BYB304" s="27"/>
      <c r="BYC304" s="19"/>
      <c r="BYE304" s="75"/>
      <c r="BYG304" s="22"/>
      <c r="BYH304" s="131"/>
      <c r="BYJ304" s="27"/>
      <c r="BYK304" s="19"/>
      <c r="BYM304" s="75"/>
      <c r="BYO304" s="22"/>
      <c r="BYP304" s="131"/>
      <c r="BYR304" s="27"/>
      <c r="BYS304" s="19"/>
      <c r="BYU304" s="75"/>
      <c r="BYW304" s="22"/>
      <c r="BYX304" s="131"/>
      <c r="BYZ304" s="27"/>
      <c r="BZA304" s="19"/>
      <c r="BZC304" s="75"/>
      <c r="BZE304" s="22"/>
      <c r="BZF304" s="131"/>
      <c r="BZH304" s="27"/>
      <c r="BZI304" s="19"/>
      <c r="BZK304" s="75"/>
      <c r="BZM304" s="22"/>
      <c r="BZN304" s="131"/>
      <c r="BZP304" s="27"/>
      <c r="BZQ304" s="19"/>
      <c r="BZS304" s="75"/>
      <c r="BZU304" s="22"/>
      <c r="BZV304" s="131"/>
      <c r="BZX304" s="27"/>
      <c r="BZY304" s="19"/>
      <c r="CAA304" s="75"/>
      <c r="CAC304" s="22"/>
      <c r="CAD304" s="131"/>
      <c r="CAF304" s="27"/>
      <c r="CAG304" s="19"/>
      <c r="CAI304" s="75"/>
      <c r="CAK304" s="22"/>
      <c r="CAL304" s="131"/>
      <c r="CAN304" s="27"/>
      <c r="CAO304" s="19"/>
      <c r="CAQ304" s="75"/>
      <c r="CAS304" s="22"/>
      <c r="CAT304" s="131"/>
      <c r="CAV304" s="27"/>
      <c r="CAW304" s="19"/>
      <c r="CAY304" s="75"/>
      <c r="CBA304" s="22"/>
      <c r="CBB304" s="131"/>
      <c r="CBD304" s="27"/>
      <c r="CBE304" s="19"/>
      <c r="CBG304" s="75"/>
      <c r="CBI304" s="22"/>
      <c r="CBJ304" s="131"/>
      <c r="CBL304" s="27"/>
      <c r="CBM304" s="19"/>
      <c r="CBO304" s="75"/>
      <c r="CBQ304" s="22"/>
      <c r="CBR304" s="131"/>
      <c r="CBT304" s="27"/>
      <c r="CBU304" s="19"/>
      <c r="CBW304" s="75"/>
      <c r="CBY304" s="22"/>
      <c r="CBZ304" s="131"/>
      <c r="CCB304" s="27"/>
      <c r="CCC304" s="19"/>
      <c r="CCE304" s="75"/>
      <c r="CCG304" s="22"/>
      <c r="CCH304" s="131"/>
      <c r="CCJ304" s="27"/>
      <c r="CCK304" s="19"/>
      <c r="CCM304" s="75"/>
      <c r="CCO304" s="22"/>
      <c r="CCP304" s="131"/>
      <c r="CCR304" s="27"/>
      <c r="CCS304" s="19"/>
      <c r="CCU304" s="75"/>
      <c r="CCW304" s="22"/>
      <c r="CCX304" s="131"/>
      <c r="CCZ304" s="27"/>
      <c r="CDA304" s="19"/>
      <c r="CDC304" s="75"/>
      <c r="CDE304" s="22"/>
      <c r="CDF304" s="131"/>
      <c r="CDH304" s="27"/>
      <c r="CDI304" s="19"/>
      <c r="CDK304" s="75"/>
      <c r="CDM304" s="22"/>
      <c r="CDN304" s="131"/>
      <c r="CDP304" s="27"/>
      <c r="CDQ304" s="19"/>
      <c r="CDS304" s="75"/>
      <c r="CDU304" s="22"/>
      <c r="CDV304" s="131"/>
      <c r="CDX304" s="27"/>
      <c r="CDY304" s="19"/>
      <c r="CEA304" s="75"/>
      <c r="CEC304" s="22"/>
      <c r="CED304" s="131"/>
      <c r="CEF304" s="27"/>
      <c r="CEG304" s="19"/>
      <c r="CEI304" s="75"/>
      <c r="CEK304" s="22"/>
      <c r="CEL304" s="131"/>
      <c r="CEN304" s="27"/>
      <c r="CEO304" s="19"/>
      <c r="CEQ304" s="75"/>
      <c r="CES304" s="22"/>
      <c r="CET304" s="131"/>
      <c r="CEV304" s="27"/>
      <c r="CEW304" s="19"/>
      <c r="CEY304" s="75"/>
      <c r="CFA304" s="22"/>
      <c r="CFB304" s="131"/>
      <c r="CFD304" s="27"/>
      <c r="CFE304" s="19"/>
      <c r="CFG304" s="75"/>
      <c r="CFI304" s="22"/>
      <c r="CFJ304" s="131"/>
      <c r="CFL304" s="27"/>
      <c r="CFM304" s="19"/>
      <c r="CFO304" s="75"/>
      <c r="CFQ304" s="22"/>
      <c r="CFR304" s="131"/>
      <c r="CFT304" s="27"/>
      <c r="CFU304" s="19"/>
      <c r="CFW304" s="75"/>
      <c r="CFY304" s="22"/>
      <c r="CFZ304" s="131"/>
      <c r="CGB304" s="27"/>
      <c r="CGC304" s="19"/>
      <c r="CGE304" s="75"/>
      <c r="CGG304" s="22"/>
      <c r="CGH304" s="131"/>
      <c r="CGJ304" s="27"/>
      <c r="CGK304" s="19"/>
      <c r="CGM304" s="75"/>
      <c r="CGO304" s="22"/>
      <c r="CGP304" s="131"/>
      <c r="CGR304" s="27"/>
      <c r="CGS304" s="19"/>
      <c r="CGU304" s="75"/>
      <c r="CGW304" s="22"/>
      <c r="CGX304" s="131"/>
      <c r="CGZ304" s="27"/>
      <c r="CHA304" s="19"/>
      <c r="CHC304" s="75"/>
      <c r="CHE304" s="22"/>
      <c r="CHF304" s="131"/>
      <c r="CHH304" s="27"/>
      <c r="CHI304" s="19"/>
      <c r="CHK304" s="75"/>
      <c r="CHM304" s="22"/>
      <c r="CHN304" s="131"/>
      <c r="CHP304" s="27"/>
      <c r="CHQ304" s="19"/>
      <c r="CHS304" s="75"/>
      <c r="CHU304" s="22"/>
      <c r="CHV304" s="131"/>
      <c r="CHX304" s="27"/>
      <c r="CHY304" s="19"/>
      <c r="CIA304" s="75"/>
      <c r="CIC304" s="22"/>
      <c r="CID304" s="131"/>
      <c r="CIF304" s="27"/>
      <c r="CIG304" s="19"/>
      <c r="CII304" s="75"/>
      <c r="CIK304" s="22"/>
      <c r="CIL304" s="131"/>
      <c r="CIN304" s="27"/>
      <c r="CIO304" s="19"/>
      <c r="CIQ304" s="75"/>
      <c r="CIS304" s="22"/>
      <c r="CIT304" s="131"/>
      <c r="CIV304" s="27"/>
      <c r="CIW304" s="19"/>
      <c r="CIY304" s="75"/>
      <c r="CJA304" s="22"/>
      <c r="CJB304" s="131"/>
      <c r="CJD304" s="27"/>
      <c r="CJE304" s="19"/>
      <c r="CJG304" s="75"/>
      <c r="CJI304" s="22"/>
      <c r="CJJ304" s="131"/>
      <c r="CJL304" s="27"/>
      <c r="CJM304" s="19"/>
      <c r="CJO304" s="75"/>
      <c r="CJQ304" s="22"/>
      <c r="CJR304" s="131"/>
      <c r="CJT304" s="27"/>
      <c r="CJU304" s="19"/>
      <c r="CJW304" s="75"/>
      <c r="CJY304" s="22"/>
      <c r="CJZ304" s="131"/>
      <c r="CKB304" s="27"/>
      <c r="CKC304" s="19"/>
      <c r="CKE304" s="75"/>
      <c r="CKG304" s="22"/>
      <c r="CKH304" s="131"/>
      <c r="CKJ304" s="27"/>
      <c r="CKK304" s="19"/>
      <c r="CKM304" s="75"/>
      <c r="CKO304" s="22"/>
      <c r="CKP304" s="131"/>
      <c r="CKR304" s="27"/>
      <c r="CKS304" s="19"/>
      <c r="CKU304" s="75"/>
      <c r="CKW304" s="22"/>
      <c r="CKX304" s="131"/>
      <c r="CKZ304" s="27"/>
      <c r="CLA304" s="19"/>
      <c r="CLC304" s="75"/>
      <c r="CLE304" s="22"/>
      <c r="CLF304" s="131"/>
      <c r="CLH304" s="27"/>
      <c r="CLI304" s="19"/>
      <c r="CLK304" s="75"/>
      <c r="CLM304" s="22"/>
      <c r="CLN304" s="131"/>
      <c r="CLP304" s="27"/>
      <c r="CLQ304" s="19"/>
      <c r="CLS304" s="75"/>
      <c r="CLU304" s="22"/>
      <c r="CLV304" s="131"/>
      <c r="CLX304" s="27"/>
      <c r="CLY304" s="19"/>
      <c r="CMA304" s="75"/>
      <c r="CMC304" s="22"/>
      <c r="CMD304" s="131"/>
      <c r="CMF304" s="27"/>
      <c r="CMG304" s="19"/>
      <c r="CMI304" s="75"/>
      <c r="CMK304" s="22"/>
      <c r="CML304" s="131"/>
      <c r="CMN304" s="27"/>
      <c r="CMO304" s="19"/>
      <c r="CMQ304" s="75"/>
      <c r="CMS304" s="22"/>
      <c r="CMT304" s="131"/>
      <c r="CMV304" s="27"/>
      <c r="CMW304" s="19"/>
      <c r="CMY304" s="75"/>
      <c r="CNA304" s="22"/>
      <c r="CNB304" s="131"/>
      <c r="CND304" s="27"/>
      <c r="CNE304" s="19"/>
      <c r="CNG304" s="75"/>
      <c r="CNI304" s="22"/>
      <c r="CNJ304" s="131"/>
      <c r="CNL304" s="27"/>
      <c r="CNM304" s="19"/>
      <c r="CNO304" s="75"/>
      <c r="CNQ304" s="22"/>
      <c r="CNR304" s="131"/>
      <c r="CNT304" s="27"/>
      <c r="CNU304" s="19"/>
      <c r="CNW304" s="75"/>
      <c r="CNY304" s="22"/>
      <c r="CNZ304" s="131"/>
      <c r="COB304" s="27"/>
      <c r="COC304" s="19"/>
      <c r="COE304" s="75"/>
      <c r="COG304" s="22"/>
      <c r="COH304" s="131"/>
      <c r="COJ304" s="27"/>
      <c r="COK304" s="19"/>
      <c r="COM304" s="75"/>
      <c r="COO304" s="22"/>
      <c r="COP304" s="131"/>
      <c r="COR304" s="27"/>
      <c r="COS304" s="19"/>
      <c r="COU304" s="75"/>
      <c r="COW304" s="22"/>
      <c r="COX304" s="131"/>
      <c r="COZ304" s="27"/>
      <c r="CPA304" s="19"/>
      <c r="CPC304" s="75"/>
      <c r="CPE304" s="22"/>
      <c r="CPF304" s="131"/>
      <c r="CPH304" s="27"/>
      <c r="CPI304" s="19"/>
      <c r="CPK304" s="75"/>
      <c r="CPM304" s="22"/>
      <c r="CPN304" s="131"/>
      <c r="CPP304" s="27"/>
      <c r="CPQ304" s="19"/>
      <c r="CPS304" s="75"/>
      <c r="CPU304" s="22"/>
      <c r="CPV304" s="131"/>
      <c r="CPX304" s="27"/>
      <c r="CPY304" s="19"/>
      <c r="CQA304" s="75"/>
      <c r="CQC304" s="22"/>
      <c r="CQD304" s="131"/>
      <c r="CQF304" s="27"/>
      <c r="CQG304" s="19"/>
      <c r="CQI304" s="75"/>
      <c r="CQK304" s="22"/>
      <c r="CQL304" s="131"/>
      <c r="CQN304" s="27"/>
      <c r="CQO304" s="19"/>
      <c r="CQQ304" s="75"/>
      <c r="CQS304" s="22"/>
      <c r="CQT304" s="131"/>
      <c r="CQV304" s="27"/>
      <c r="CQW304" s="19"/>
      <c r="CQY304" s="75"/>
      <c r="CRA304" s="22"/>
      <c r="CRB304" s="131"/>
      <c r="CRD304" s="27"/>
      <c r="CRE304" s="19"/>
      <c r="CRG304" s="75"/>
      <c r="CRI304" s="22"/>
      <c r="CRJ304" s="131"/>
      <c r="CRL304" s="27"/>
      <c r="CRM304" s="19"/>
      <c r="CRO304" s="75"/>
      <c r="CRQ304" s="22"/>
      <c r="CRR304" s="131"/>
      <c r="CRT304" s="27"/>
      <c r="CRU304" s="19"/>
      <c r="CRW304" s="75"/>
      <c r="CRY304" s="22"/>
      <c r="CRZ304" s="131"/>
      <c r="CSB304" s="27"/>
      <c r="CSC304" s="19"/>
      <c r="CSE304" s="75"/>
      <c r="CSG304" s="22"/>
      <c r="CSH304" s="131"/>
      <c r="CSJ304" s="27"/>
      <c r="CSK304" s="19"/>
      <c r="CSM304" s="75"/>
      <c r="CSO304" s="22"/>
      <c r="CSP304" s="131"/>
      <c r="CSR304" s="27"/>
      <c r="CSS304" s="19"/>
      <c r="CSU304" s="75"/>
      <c r="CSW304" s="22"/>
      <c r="CSX304" s="131"/>
      <c r="CSZ304" s="27"/>
      <c r="CTA304" s="19"/>
      <c r="CTC304" s="75"/>
      <c r="CTE304" s="22"/>
      <c r="CTF304" s="131"/>
      <c r="CTH304" s="27"/>
      <c r="CTI304" s="19"/>
      <c r="CTK304" s="75"/>
      <c r="CTM304" s="22"/>
      <c r="CTN304" s="131"/>
      <c r="CTP304" s="27"/>
      <c r="CTQ304" s="19"/>
      <c r="CTS304" s="75"/>
      <c r="CTU304" s="22"/>
      <c r="CTV304" s="131"/>
      <c r="CTX304" s="27"/>
      <c r="CTY304" s="19"/>
      <c r="CUA304" s="75"/>
      <c r="CUC304" s="22"/>
      <c r="CUD304" s="131"/>
      <c r="CUF304" s="27"/>
      <c r="CUG304" s="19"/>
      <c r="CUI304" s="75"/>
      <c r="CUK304" s="22"/>
      <c r="CUL304" s="131"/>
      <c r="CUN304" s="27"/>
      <c r="CUO304" s="19"/>
      <c r="CUQ304" s="75"/>
      <c r="CUS304" s="22"/>
      <c r="CUT304" s="131"/>
      <c r="CUV304" s="27"/>
      <c r="CUW304" s="19"/>
      <c r="CUY304" s="75"/>
      <c r="CVA304" s="22"/>
      <c r="CVB304" s="131"/>
      <c r="CVD304" s="27"/>
      <c r="CVE304" s="19"/>
      <c r="CVG304" s="75"/>
      <c r="CVI304" s="22"/>
      <c r="CVJ304" s="131"/>
      <c r="CVL304" s="27"/>
      <c r="CVM304" s="19"/>
      <c r="CVO304" s="75"/>
      <c r="CVQ304" s="22"/>
      <c r="CVR304" s="131"/>
      <c r="CVT304" s="27"/>
      <c r="CVU304" s="19"/>
      <c r="CVW304" s="75"/>
      <c r="CVY304" s="22"/>
      <c r="CVZ304" s="131"/>
      <c r="CWB304" s="27"/>
      <c r="CWC304" s="19"/>
      <c r="CWE304" s="75"/>
      <c r="CWG304" s="22"/>
      <c r="CWH304" s="131"/>
      <c r="CWJ304" s="27"/>
      <c r="CWK304" s="19"/>
      <c r="CWM304" s="75"/>
      <c r="CWO304" s="22"/>
      <c r="CWP304" s="131"/>
      <c r="CWR304" s="27"/>
      <c r="CWS304" s="19"/>
      <c r="CWU304" s="75"/>
      <c r="CWW304" s="22"/>
      <c r="CWX304" s="131"/>
      <c r="CWZ304" s="27"/>
      <c r="CXA304" s="19"/>
      <c r="CXC304" s="75"/>
      <c r="CXE304" s="22"/>
      <c r="CXF304" s="131"/>
      <c r="CXH304" s="27"/>
      <c r="CXI304" s="19"/>
      <c r="CXK304" s="75"/>
      <c r="CXM304" s="22"/>
      <c r="CXN304" s="131"/>
      <c r="CXP304" s="27"/>
      <c r="CXQ304" s="19"/>
      <c r="CXS304" s="75"/>
      <c r="CXU304" s="22"/>
      <c r="CXV304" s="131"/>
      <c r="CXX304" s="27"/>
      <c r="CXY304" s="19"/>
      <c r="CYA304" s="75"/>
      <c r="CYC304" s="22"/>
      <c r="CYD304" s="131"/>
      <c r="CYF304" s="27"/>
      <c r="CYG304" s="19"/>
      <c r="CYI304" s="75"/>
      <c r="CYK304" s="22"/>
      <c r="CYL304" s="131"/>
      <c r="CYN304" s="27"/>
      <c r="CYO304" s="19"/>
      <c r="CYQ304" s="75"/>
      <c r="CYS304" s="22"/>
      <c r="CYT304" s="131"/>
      <c r="CYV304" s="27"/>
      <c r="CYW304" s="19"/>
      <c r="CYY304" s="75"/>
      <c r="CZA304" s="22"/>
      <c r="CZB304" s="131"/>
      <c r="CZD304" s="27"/>
      <c r="CZE304" s="19"/>
      <c r="CZG304" s="75"/>
      <c r="CZI304" s="22"/>
      <c r="CZJ304" s="131"/>
      <c r="CZL304" s="27"/>
      <c r="CZM304" s="19"/>
      <c r="CZO304" s="75"/>
      <c r="CZQ304" s="22"/>
      <c r="CZR304" s="131"/>
      <c r="CZT304" s="27"/>
      <c r="CZU304" s="19"/>
      <c r="CZW304" s="75"/>
      <c r="CZY304" s="22"/>
      <c r="CZZ304" s="131"/>
      <c r="DAB304" s="27"/>
      <c r="DAC304" s="19"/>
      <c r="DAE304" s="75"/>
      <c r="DAG304" s="22"/>
      <c r="DAH304" s="131"/>
      <c r="DAJ304" s="27"/>
      <c r="DAK304" s="19"/>
      <c r="DAM304" s="75"/>
      <c r="DAO304" s="22"/>
      <c r="DAP304" s="131"/>
      <c r="DAR304" s="27"/>
      <c r="DAS304" s="19"/>
      <c r="DAU304" s="75"/>
      <c r="DAW304" s="22"/>
      <c r="DAX304" s="131"/>
      <c r="DAZ304" s="27"/>
      <c r="DBA304" s="19"/>
      <c r="DBC304" s="75"/>
      <c r="DBE304" s="22"/>
      <c r="DBF304" s="131"/>
      <c r="DBH304" s="27"/>
      <c r="DBI304" s="19"/>
      <c r="DBK304" s="75"/>
      <c r="DBM304" s="22"/>
      <c r="DBN304" s="131"/>
      <c r="DBP304" s="27"/>
      <c r="DBQ304" s="19"/>
      <c r="DBS304" s="75"/>
      <c r="DBU304" s="22"/>
      <c r="DBV304" s="131"/>
      <c r="DBX304" s="27"/>
      <c r="DBY304" s="19"/>
      <c r="DCA304" s="75"/>
      <c r="DCC304" s="22"/>
      <c r="DCD304" s="131"/>
      <c r="DCF304" s="27"/>
      <c r="DCG304" s="19"/>
      <c r="DCI304" s="75"/>
      <c r="DCK304" s="22"/>
      <c r="DCL304" s="131"/>
      <c r="DCN304" s="27"/>
      <c r="DCO304" s="19"/>
      <c r="DCQ304" s="75"/>
      <c r="DCS304" s="22"/>
      <c r="DCT304" s="131"/>
      <c r="DCV304" s="27"/>
      <c r="DCW304" s="19"/>
      <c r="DCY304" s="75"/>
      <c r="DDA304" s="22"/>
      <c r="DDB304" s="131"/>
      <c r="DDD304" s="27"/>
      <c r="DDE304" s="19"/>
      <c r="DDG304" s="75"/>
      <c r="DDI304" s="22"/>
      <c r="DDJ304" s="131"/>
      <c r="DDL304" s="27"/>
      <c r="DDM304" s="19"/>
      <c r="DDO304" s="75"/>
      <c r="DDQ304" s="22"/>
      <c r="DDR304" s="131"/>
      <c r="DDT304" s="27"/>
      <c r="DDU304" s="19"/>
      <c r="DDW304" s="75"/>
      <c r="DDY304" s="22"/>
      <c r="DDZ304" s="131"/>
      <c r="DEB304" s="27"/>
      <c r="DEC304" s="19"/>
      <c r="DEE304" s="75"/>
      <c r="DEG304" s="22"/>
      <c r="DEH304" s="131"/>
      <c r="DEJ304" s="27"/>
      <c r="DEK304" s="19"/>
      <c r="DEM304" s="75"/>
      <c r="DEO304" s="22"/>
      <c r="DEP304" s="131"/>
      <c r="DER304" s="27"/>
      <c r="DES304" s="19"/>
      <c r="DEU304" s="75"/>
      <c r="DEW304" s="22"/>
      <c r="DEX304" s="131"/>
      <c r="DEZ304" s="27"/>
      <c r="DFA304" s="19"/>
      <c r="DFC304" s="75"/>
      <c r="DFE304" s="22"/>
      <c r="DFF304" s="131"/>
      <c r="DFH304" s="27"/>
      <c r="DFI304" s="19"/>
      <c r="DFK304" s="75"/>
      <c r="DFM304" s="22"/>
      <c r="DFN304" s="131"/>
      <c r="DFP304" s="27"/>
      <c r="DFQ304" s="19"/>
      <c r="DFS304" s="75"/>
      <c r="DFU304" s="22"/>
      <c r="DFV304" s="131"/>
      <c r="DFX304" s="27"/>
      <c r="DFY304" s="19"/>
      <c r="DGA304" s="75"/>
      <c r="DGC304" s="22"/>
      <c r="DGD304" s="131"/>
      <c r="DGF304" s="27"/>
      <c r="DGG304" s="19"/>
      <c r="DGI304" s="75"/>
      <c r="DGK304" s="22"/>
      <c r="DGL304" s="131"/>
      <c r="DGN304" s="27"/>
      <c r="DGO304" s="19"/>
      <c r="DGQ304" s="75"/>
      <c r="DGS304" s="22"/>
      <c r="DGT304" s="131"/>
      <c r="DGV304" s="27"/>
      <c r="DGW304" s="19"/>
      <c r="DGY304" s="75"/>
      <c r="DHA304" s="22"/>
      <c r="DHB304" s="131"/>
      <c r="DHD304" s="27"/>
      <c r="DHE304" s="19"/>
      <c r="DHG304" s="75"/>
      <c r="DHI304" s="22"/>
      <c r="DHJ304" s="131"/>
      <c r="DHL304" s="27"/>
      <c r="DHM304" s="19"/>
      <c r="DHO304" s="75"/>
      <c r="DHQ304" s="22"/>
      <c r="DHR304" s="131"/>
      <c r="DHT304" s="27"/>
      <c r="DHU304" s="19"/>
      <c r="DHW304" s="75"/>
      <c r="DHY304" s="22"/>
      <c r="DHZ304" s="131"/>
      <c r="DIB304" s="27"/>
      <c r="DIC304" s="19"/>
      <c r="DIE304" s="75"/>
      <c r="DIG304" s="22"/>
      <c r="DIH304" s="131"/>
      <c r="DIJ304" s="27"/>
      <c r="DIK304" s="19"/>
      <c r="DIM304" s="75"/>
      <c r="DIO304" s="22"/>
      <c r="DIP304" s="131"/>
      <c r="DIR304" s="27"/>
      <c r="DIS304" s="19"/>
      <c r="DIU304" s="75"/>
      <c r="DIW304" s="22"/>
      <c r="DIX304" s="131"/>
      <c r="DIZ304" s="27"/>
      <c r="DJA304" s="19"/>
      <c r="DJC304" s="75"/>
      <c r="DJE304" s="22"/>
      <c r="DJF304" s="131"/>
      <c r="DJH304" s="27"/>
      <c r="DJI304" s="19"/>
      <c r="DJK304" s="75"/>
      <c r="DJM304" s="22"/>
      <c r="DJN304" s="131"/>
      <c r="DJP304" s="27"/>
      <c r="DJQ304" s="19"/>
      <c r="DJS304" s="75"/>
      <c r="DJU304" s="22"/>
      <c r="DJV304" s="131"/>
      <c r="DJX304" s="27"/>
      <c r="DJY304" s="19"/>
      <c r="DKA304" s="75"/>
      <c r="DKC304" s="22"/>
      <c r="DKD304" s="131"/>
      <c r="DKF304" s="27"/>
      <c r="DKG304" s="19"/>
      <c r="DKI304" s="75"/>
      <c r="DKK304" s="22"/>
      <c r="DKL304" s="131"/>
      <c r="DKN304" s="27"/>
      <c r="DKO304" s="19"/>
      <c r="DKQ304" s="75"/>
      <c r="DKS304" s="22"/>
      <c r="DKT304" s="131"/>
      <c r="DKV304" s="27"/>
      <c r="DKW304" s="19"/>
      <c r="DKY304" s="75"/>
      <c r="DLA304" s="22"/>
      <c r="DLB304" s="131"/>
      <c r="DLD304" s="27"/>
      <c r="DLE304" s="19"/>
      <c r="DLG304" s="75"/>
      <c r="DLI304" s="22"/>
      <c r="DLJ304" s="131"/>
      <c r="DLL304" s="27"/>
      <c r="DLM304" s="19"/>
      <c r="DLO304" s="75"/>
      <c r="DLQ304" s="22"/>
      <c r="DLR304" s="131"/>
      <c r="DLT304" s="27"/>
      <c r="DLU304" s="19"/>
      <c r="DLW304" s="75"/>
      <c r="DLY304" s="22"/>
      <c r="DLZ304" s="131"/>
      <c r="DMB304" s="27"/>
      <c r="DMC304" s="19"/>
      <c r="DME304" s="75"/>
      <c r="DMG304" s="22"/>
      <c r="DMH304" s="131"/>
      <c r="DMJ304" s="27"/>
      <c r="DMK304" s="19"/>
      <c r="DMM304" s="75"/>
      <c r="DMO304" s="22"/>
      <c r="DMP304" s="131"/>
      <c r="DMR304" s="27"/>
      <c r="DMS304" s="19"/>
      <c r="DMU304" s="75"/>
      <c r="DMW304" s="22"/>
      <c r="DMX304" s="131"/>
      <c r="DMZ304" s="27"/>
      <c r="DNA304" s="19"/>
      <c r="DNC304" s="75"/>
      <c r="DNE304" s="22"/>
      <c r="DNF304" s="131"/>
      <c r="DNH304" s="27"/>
      <c r="DNI304" s="19"/>
      <c r="DNK304" s="75"/>
      <c r="DNM304" s="22"/>
      <c r="DNN304" s="131"/>
      <c r="DNP304" s="27"/>
      <c r="DNQ304" s="19"/>
      <c r="DNS304" s="75"/>
      <c r="DNU304" s="22"/>
      <c r="DNV304" s="131"/>
      <c r="DNX304" s="27"/>
      <c r="DNY304" s="19"/>
      <c r="DOA304" s="75"/>
      <c r="DOC304" s="22"/>
      <c r="DOD304" s="131"/>
      <c r="DOF304" s="27"/>
      <c r="DOG304" s="19"/>
      <c r="DOI304" s="75"/>
      <c r="DOK304" s="22"/>
      <c r="DOL304" s="131"/>
      <c r="DON304" s="27"/>
      <c r="DOO304" s="19"/>
      <c r="DOQ304" s="75"/>
      <c r="DOS304" s="22"/>
      <c r="DOT304" s="131"/>
      <c r="DOV304" s="27"/>
      <c r="DOW304" s="19"/>
      <c r="DOY304" s="75"/>
      <c r="DPA304" s="22"/>
      <c r="DPB304" s="131"/>
      <c r="DPD304" s="27"/>
      <c r="DPE304" s="19"/>
      <c r="DPG304" s="75"/>
      <c r="DPI304" s="22"/>
      <c r="DPJ304" s="131"/>
      <c r="DPL304" s="27"/>
      <c r="DPM304" s="19"/>
      <c r="DPO304" s="75"/>
      <c r="DPQ304" s="22"/>
      <c r="DPR304" s="131"/>
      <c r="DPT304" s="27"/>
      <c r="DPU304" s="19"/>
      <c r="DPW304" s="75"/>
      <c r="DPY304" s="22"/>
      <c r="DPZ304" s="131"/>
      <c r="DQB304" s="27"/>
      <c r="DQC304" s="19"/>
      <c r="DQE304" s="75"/>
      <c r="DQG304" s="22"/>
      <c r="DQH304" s="131"/>
      <c r="DQJ304" s="27"/>
      <c r="DQK304" s="19"/>
      <c r="DQM304" s="75"/>
      <c r="DQO304" s="22"/>
      <c r="DQP304" s="131"/>
      <c r="DQR304" s="27"/>
      <c r="DQS304" s="19"/>
      <c r="DQU304" s="75"/>
      <c r="DQW304" s="22"/>
      <c r="DQX304" s="131"/>
      <c r="DQZ304" s="27"/>
      <c r="DRA304" s="19"/>
      <c r="DRC304" s="75"/>
      <c r="DRE304" s="22"/>
      <c r="DRF304" s="131"/>
      <c r="DRH304" s="27"/>
      <c r="DRI304" s="19"/>
      <c r="DRK304" s="75"/>
      <c r="DRM304" s="22"/>
      <c r="DRN304" s="131"/>
      <c r="DRP304" s="27"/>
      <c r="DRQ304" s="19"/>
      <c r="DRS304" s="75"/>
      <c r="DRU304" s="22"/>
      <c r="DRV304" s="131"/>
      <c r="DRX304" s="27"/>
      <c r="DRY304" s="19"/>
      <c r="DSA304" s="75"/>
      <c r="DSC304" s="22"/>
      <c r="DSD304" s="131"/>
      <c r="DSF304" s="27"/>
      <c r="DSG304" s="19"/>
      <c r="DSI304" s="75"/>
      <c r="DSK304" s="22"/>
      <c r="DSL304" s="131"/>
      <c r="DSN304" s="27"/>
      <c r="DSO304" s="19"/>
      <c r="DSQ304" s="75"/>
      <c r="DSS304" s="22"/>
      <c r="DST304" s="131"/>
      <c r="DSV304" s="27"/>
      <c r="DSW304" s="19"/>
      <c r="DSY304" s="75"/>
      <c r="DTA304" s="22"/>
      <c r="DTB304" s="131"/>
      <c r="DTD304" s="27"/>
      <c r="DTE304" s="19"/>
      <c r="DTG304" s="75"/>
      <c r="DTI304" s="22"/>
      <c r="DTJ304" s="131"/>
      <c r="DTL304" s="27"/>
      <c r="DTM304" s="19"/>
      <c r="DTO304" s="75"/>
      <c r="DTQ304" s="22"/>
      <c r="DTR304" s="131"/>
      <c r="DTT304" s="27"/>
      <c r="DTU304" s="19"/>
      <c r="DTW304" s="75"/>
      <c r="DTY304" s="22"/>
      <c r="DTZ304" s="131"/>
      <c r="DUB304" s="27"/>
      <c r="DUC304" s="19"/>
      <c r="DUE304" s="75"/>
      <c r="DUG304" s="22"/>
      <c r="DUH304" s="131"/>
      <c r="DUJ304" s="27"/>
      <c r="DUK304" s="19"/>
      <c r="DUM304" s="75"/>
      <c r="DUO304" s="22"/>
      <c r="DUP304" s="131"/>
      <c r="DUR304" s="27"/>
      <c r="DUS304" s="19"/>
      <c r="DUU304" s="75"/>
      <c r="DUW304" s="22"/>
      <c r="DUX304" s="131"/>
      <c r="DUZ304" s="27"/>
      <c r="DVA304" s="19"/>
      <c r="DVC304" s="75"/>
      <c r="DVE304" s="22"/>
      <c r="DVF304" s="131"/>
      <c r="DVH304" s="27"/>
      <c r="DVI304" s="19"/>
      <c r="DVK304" s="75"/>
      <c r="DVM304" s="22"/>
      <c r="DVN304" s="131"/>
      <c r="DVP304" s="27"/>
      <c r="DVQ304" s="19"/>
      <c r="DVS304" s="75"/>
      <c r="DVU304" s="22"/>
      <c r="DVV304" s="131"/>
      <c r="DVX304" s="27"/>
      <c r="DVY304" s="19"/>
      <c r="DWA304" s="75"/>
      <c r="DWC304" s="22"/>
      <c r="DWD304" s="131"/>
      <c r="DWF304" s="27"/>
      <c r="DWG304" s="19"/>
      <c r="DWI304" s="75"/>
      <c r="DWK304" s="22"/>
      <c r="DWL304" s="131"/>
      <c r="DWN304" s="27"/>
      <c r="DWO304" s="19"/>
      <c r="DWQ304" s="75"/>
      <c r="DWS304" s="22"/>
      <c r="DWT304" s="131"/>
      <c r="DWV304" s="27"/>
      <c r="DWW304" s="19"/>
      <c r="DWY304" s="75"/>
      <c r="DXA304" s="22"/>
      <c r="DXB304" s="131"/>
      <c r="DXD304" s="27"/>
      <c r="DXE304" s="19"/>
      <c r="DXG304" s="75"/>
      <c r="DXI304" s="22"/>
      <c r="DXJ304" s="131"/>
      <c r="DXL304" s="27"/>
      <c r="DXM304" s="19"/>
      <c r="DXO304" s="75"/>
      <c r="DXQ304" s="22"/>
      <c r="DXR304" s="131"/>
      <c r="DXT304" s="27"/>
      <c r="DXU304" s="19"/>
      <c r="DXW304" s="75"/>
      <c r="DXY304" s="22"/>
      <c r="DXZ304" s="131"/>
      <c r="DYB304" s="27"/>
      <c r="DYC304" s="19"/>
      <c r="DYE304" s="75"/>
      <c r="DYG304" s="22"/>
      <c r="DYH304" s="131"/>
      <c r="DYJ304" s="27"/>
      <c r="DYK304" s="19"/>
      <c r="DYM304" s="75"/>
      <c r="DYO304" s="22"/>
      <c r="DYP304" s="131"/>
      <c r="DYR304" s="27"/>
      <c r="DYS304" s="19"/>
      <c r="DYU304" s="75"/>
      <c r="DYW304" s="22"/>
      <c r="DYX304" s="131"/>
      <c r="DYZ304" s="27"/>
      <c r="DZA304" s="19"/>
      <c r="DZC304" s="75"/>
      <c r="DZE304" s="22"/>
      <c r="DZF304" s="131"/>
      <c r="DZH304" s="27"/>
      <c r="DZI304" s="19"/>
      <c r="DZK304" s="75"/>
      <c r="DZM304" s="22"/>
      <c r="DZN304" s="131"/>
      <c r="DZP304" s="27"/>
      <c r="DZQ304" s="19"/>
      <c r="DZS304" s="75"/>
      <c r="DZU304" s="22"/>
      <c r="DZV304" s="131"/>
      <c r="DZX304" s="27"/>
      <c r="DZY304" s="19"/>
      <c r="EAA304" s="75"/>
      <c r="EAC304" s="22"/>
      <c r="EAD304" s="131"/>
      <c r="EAF304" s="27"/>
      <c r="EAG304" s="19"/>
      <c r="EAI304" s="75"/>
      <c r="EAK304" s="22"/>
      <c r="EAL304" s="131"/>
      <c r="EAN304" s="27"/>
      <c r="EAO304" s="19"/>
      <c r="EAQ304" s="75"/>
      <c r="EAS304" s="22"/>
      <c r="EAT304" s="131"/>
      <c r="EAV304" s="27"/>
      <c r="EAW304" s="19"/>
      <c r="EAY304" s="75"/>
      <c r="EBA304" s="22"/>
      <c r="EBB304" s="131"/>
      <c r="EBD304" s="27"/>
      <c r="EBE304" s="19"/>
      <c r="EBG304" s="75"/>
      <c r="EBI304" s="22"/>
      <c r="EBJ304" s="131"/>
      <c r="EBL304" s="27"/>
      <c r="EBM304" s="19"/>
      <c r="EBO304" s="75"/>
      <c r="EBQ304" s="22"/>
      <c r="EBR304" s="131"/>
      <c r="EBT304" s="27"/>
      <c r="EBU304" s="19"/>
      <c r="EBW304" s="75"/>
      <c r="EBY304" s="22"/>
      <c r="EBZ304" s="131"/>
      <c r="ECB304" s="27"/>
      <c r="ECC304" s="19"/>
      <c r="ECE304" s="75"/>
      <c r="ECG304" s="22"/>
      <c r="ECH304" s="131"/>
      <c r="ECJ304" s="27"/>
      <c r="ECK304" s="19"/>
      <c r="ECM304" s="75"/>
      <c r="ECO304" s="22"/>
      <c r="ECP304" s="131"/>
      <c r="ECR304" s="27"/>
      <c r="ECS304" s="19"/>
      <c r="ECU304" s="75"/>
      <c r="ECW304" s="22"/>
      <c r="ECX304" s="131"/>
      <c r="ECZ304" s="27"/>
      <c r="EDA304" s="19"/>
      <c r="EDC304" s="75"/>
      <c r="EDE304" s="22"/>
      <c r="EDF304" s="131"/>
      <c r="EDH304" s="27"/>
      <c r="EDI304" s="19"/>
      <c r="EDK304" s="75"/>
      <c r="EDM304" s="22"/>
      <c r="EDN304" s="131"/>
      <c r="EDP304" s="27"/>
      <c r="EDQ304" s="19"/>
      <c r="EDS304" s="75"/>
      <c r="EDU304" s="22"/>
      <c r="EDV304" s="131"/>
      <c r="EDX304" s="27"/>
      <c r="EDY304" s="19"/>
      <c r="EEA304" s="75"/>
      <c r="EEC304" s="22"/>
      <c r="EED304" s="131"/>
      <c r="EEF304" s="27"/>
      <c r="EEG304" s="19"/>
      <c r="EEI304" s="75"/>
      <c r="EEK304" s="22"/>
      <c r="EEL304" s="131"/>
      <c r="EEN304" s="27"/>
      <c r="EEO304" s="19"/>
      <c r="EEQ304" s="75"/>
      <c r="EES304" s="22"/>
      <c r="EET304" s="131"/>
      <c r="EEV304" s="27"/>
      <c r="EEW304" s="19"/>
      <c r="EEY304" s="75"/>
      <c r="EFA304" s="22"/>
      <c r="EFB304" s="131"/>
      <c r="EFD304" s="27"/>
      <c r="EFE304" s="19"/>
      <c r="EFG304" s="75"/>
      <c r="EFI304" s="22"/>
      <c r="EFJ304" s="131"/>
      <c r="EFL304" s="27"/>
      <c r="EFM304" s="19"/>
      <c r="EFO304" s="75"/>
      <c r="EFQ304" s="22"/>
      <c r="EFR304" s="131"/>
      <c r="EFT304" s="27"/>
      <c r="EFU304" s="19"/>
      <c r="EFW304" s="75"/>
      <c r="EFY304" s="22"/>
      <c r="EFZ304" s="131"/>
      <c r="EGB304" s="27"/>
      <c r="EGC304" s="19"/>
      <c r="EGE304" s="75"/>
      <c r="EGG304" s="22"/>
      <c r="EGH304" s="131"/>
      <c r="EGJ304" s="27"/>
      <c r="EGK304" s="19"/>
      <c r="EGM304" s="75"/>
      <c r="EGO304" s="22"/>
      <c r="EGP304" s="131"/>
      <c r="EGR304" s="27"/>
      <c r="EGS304" s="19"/>
      <c r="EGU304" s="75"/>
      <c r="EGW304" s="22"/>
      <c r="EGX304" s="131"/>
      <c r="EGZ304" s="27"/>
      <c r="EHA304" s="19"/>
      <c r="EHC304" s="75"/>
      <c r="EHE304" s="22"/>
      <c r="EHF304" s="131"/>
      <c r="EHH304" s="27"/>
      <c r="EHI304" s="19"/>
      <c r="EHK304" s="75"/>
      <c r="EHM304" s="22"/>
      <c r="EHN304" s="131"/>
      <c r="EHP304" s="27"/>
      <c r="EHQ304" s="19"/>
      <c r="EHS304" s="75"/>
      <c r="EHU304" s="22"/>
      <c r="EHV304" s="131"/>
      <c r="EHX304" s="27"/>
      <c r="EHY304" s="19"/>
      <c r="EIA304" s="75"/>
      <c r="EIC304" s="22"/>
      <c r="EID304" s="131"/>
      <c r="EIF304" s="27"/>
      <c r="EIG304" s="19"/>
      <c r="EII304" s="75"/>
      <c r="EIK304" s="22"/>
      <c r="EIL304" s="131"/>
      <c r="EIN304" s="27"/>
      <c r="EIO304" s="19"/>
      <c r="EIQ304" s="75"/>
      <c r="EIS304" s="22"/>
      <c r="EIT304" s="131"/>
      <c r="EIV304" s="27"/>
      <c r="EIW304" s="19"/>
      <c r="EIY304" s="75"/>
      <c r="EJA304" s="22"/>
      <c r="EJB304" s="131"/>
      <c r="EJD304" s="27"/>
      <c r="EJE304" s="19"/>
      <c r="EJG304" s="75"/>
      <c r="EJI304" s="22"/>
      <c r="EJJ304" s="131"/>
      <c r="EJL304" s="27"/>
      <c r="EJM304" s="19"/>
      <c r="EJO304" s="75"/>
      <c r="EJQ304" s="22"/>
      <c r="EJR304" s="131"/>
      <c r="EJT304" s="27"/>
      <c r="EJU304" s="19"/>
      <c r="EJW304" s="75"/>
      <c r="EJY304" s="22"/>
      <c r="EJZ304" s="131"/>
      <c r="EKB304" s="27"/>
      <c r="EKC304" s="19"/>
      <c r="EKE304" s="75"/>
      <c r="EKG304" s="22"/>
      <c r="EKH304" s="131"/>
      <c r="EKJ304" s="27"/>
      <c r="EKK304" s="19"/>
      <c r="EKM304" s="75"/>
      <c r="EKO304" s="22"/>
      <c r="EKP304" s="131"/>
      <c r="EKR304" s="27"/>
      <c r="EKS304" s="19"/>
      <c r="EKU304" s="75"/>
      <c r="EKW304" s="22"/>
      <c r="EKX304" s="131"/>
      <c r="EKZ304" s="27"/>
      <c r="ELA304" s="19"/>
      <c r="ELC304" s="75"/>
      <c r="ELE304" s="22"/>
      <c r="ELF304" s="131"/>
      <c r="ELH304" s="27"/>
      <c r="ELI304" s="19"/>
      <c r="ELK304" s="75"/>
      <c r="ELM304" s="22"/>
      <c r="ELN304" s="131"/>
      <c r="ELP304" s="27"/>
      <c r="ELQ304" s="19"/>
      <c r="ELS304" s="75"/>
      <c r="ELU304" s="22"/>
      <c r="ELV304" s="131"/>
      <c r="ELX304" s="27"/>
      <c r="ELY304" s="19"/>
      <c r="EMA304" s="75"/>
      <c r="EMC304" s="22"/>
      <c r="EMD304" s="131"/>
      <c r="EMF304" s="27"/>
      <c r="EMG304" s="19"/>
      <c r="EMI304" s="75"/>
      <c r="EMK304" s="22"/>
      <c r="EML304" s="131"/>
      <c r="EMN304" s="27"/>
      <c r="EMO304" s="19"/>
      <c r="EMQ304" s="75"/>
      <c r="EMS304" s="22"/>
      <c r="EMT304" s="131"/>
      <c r="EMV304" s="27"/>
      <c r="EMW304" s="19"/>
      <c r="EMY304" s="75"/>
      <c r="ENA304" s="22"/>
      <c r="ENB304" s="131"/>
      <c r="END304" s="27"/>
      <c r="ENE304" s="19"/>
      <c r="ENG304" s="75"/>
      <c r="ENI304" s="22"/>
      <c r="ENJ304" s="131"/>
      <c r="ENL304" s="27"/>
      <c r="ENM304" s="19"/>
      <c r="ENO304" s="75"/>
      <c r="ENQ304" s="22"/>
      <c r="ENR304" s="131"/>
      <c r="ENT304" s="27"/>
      <c r="ENU304" s="19"/>
      <c r="ENW304" s="75"/>
      <c r="ENY304" s="22"/>
      <c r="ENZ304" s="131"/>
      <c r="EOB304" s="27"/>
      <c r="EOC304" s="19"/>
      <c r="EOE304" s="75"/>
      <c r="EOG304" s="22"/>
      <c r="EOH304" s="131"/>
      <c r="EOJ304" s="27"/>
      <c r="EOK304" s="19"/>
      <c r="EOM304" s="75"/>
      <c r="EOO304" s="22"/>
      <c r="EOP304" s="131"/>
      <c r="EOR304" s="27"/>
      <c r="EOS304" s="19"/>
      <c r="EOU304" s="75"/>
      <c r="EOW304" s="22"/>
      <c r="EOX304" s="131"/>
      <c r="EOZ304" s="27"/>
      <c r="EPA304" s="19"/>
      <c r="EPC304" s="75"/>
      <c r="EPE304" s="22"/>
      <c r="EPF304" s="131"/>
      <c r="EPH304" s="27"/>
      <c r="EPI304" s="19"/>
      <c r="EPK304" s="75"/>
      <c r="EPM304" s="22"/>
      <c r="EPN304" s="131"/>
      <c r="EPP304" s="27"/>
      <c r="EPQ304" s="19"/>
      <c r="EPS304" s="75"/>
      <c r="EPU304" s="22"/>
      <c r="EPV304" s="131"/>
      <c r="EPX304" s="27"/>
      <c r="EPY304" s="19"/>
      <c r="EQA304" s="75"/>
      <c r="EQC304" s="22"/>
      <c r="EQD304" s="131"/>
      <c r="EQF304" s="27"/>
      <c r="EQG304" s="19"/>
      <c r="EQI304" s="75"/>
      <c r="EQK304" s="22"/>
      <c r="EQL304" s="131"/>
      <c r="EQN304" s="27"/>
      <c r="EQO304" s="19"/>
      <c r="EQQ304" s="75"/>
      <c r="EQS304" s="22"/>
      <c r="EQT304" s="131"/>
      <c r="EQV304" s="27"/>
      <c r="EQW304" s="19"/>
      <c r="EQY304" s="75"/>
      <c r="ERA304" s="22"/>
      <c r="ERB304" s="131"/>
      <c r="ERD304" s="27"/>
      <c r="ERE304" s="19"/>
      <c r="ERG304" s="75"/>
      <c r="ERI304" s="22"/>
      <c r="ERJ304" s="131"/>
      <c r="ERL304" s="27"/>
      <c r="ERM304" s="19"/>
      <c r="ERO304" s="75"/>
      <c r="ERQ304" s="22"/>
      <c r="ERR304" s="131"/>
      <c r="ERT304" s="27"/>
      <c r="ERU304" s="19"/>
      <c r="ERW304" s="75"/>
      <c r="ERY304" s="22"/>
      <c r="ERZ304" s="131"/>
      <c r="ESB304" s="27"/>
      <c r="ESC304" s="19"/>
      <c r="ESE304" s="75"/>
      <c r="ESG304" s="22"/>
      <c r="ESH304" s="131"/>
      <c r="ESJ304" s="27"/>
      <c r="ESK304" s="19"/>
      <c r="ESM304" s="75"/>
      <c r="ESO304" s="22"/>
      <c r="ESP304" s="131"/>
      <c r="ESR304" s="27"/>
      <c r="ESS304" s="19"/>
      <c r="ESU304" s="75"/>
      <c r="ESW304" s="22"/>
      <c r="ESX304" s="131"/>
      <c r="ESZ304" s="27"/>
      <c r="ETA304" s="19"/>
      <c r="ETC304" s="75"/>
      <c r="ETE304" s="22"/>
      <c r="ETF304" s="131"/>
      <c r="ETH304" s="27"/>
      <c r="ETI304" s="19"/>
      <c r="ETK304" s="75"/>
      <c r="ETM304" s="22"/>
      <c r="ETN304" s="131"/>
      <c r="ETP304" s="27"/>
      <c r="ETQ304" s="19"/>
      <c r="ETS304" s="75"/>
      <c r="ETU304" s="22"/>
      <c r="ETV304" s="131"/>
      <c r="ETX304" s="27"/>
      <c r="ETY304" s="19"/>
      <c r="EUA304" s="75"/>
      <c r="EUC304" s="22"/>
      <c r="EUD304" s="131"/>
      <c r="EUF304" s="27"/>
      <c r="EUG304" s="19"/>
      <c r="EUI304" s="75"/>
      <c r="EUK304" s="22"/>
      <c r="EUL304" s="131"/>
      <c r="EUN304" s="27"/>
      <c r="EUO304" s="19"/>
      <c r="EUQ304" s="75"/>
      <c r="EUS304" s="22"/>
      <c r="EUT304" s="131"/>
      <c r="EUV304" s="27"/>
      <c r="EUW304" s="19"/>
      <c r="EUY304" s="75"/>
      <c r="EVA304" s="22"/>
      <c r="EVB304" s="131"/>
      <c r="EVD304" s="27"/>
      <c r="EVE304" s="19"/>
      <c r="EVG304" s="75"/>
      <c r="EVI304" s="22"/>
      <c r="EVJ304" s="131"/>
      <c r="EVL304" s="27"/>
      <c r="EVM304" s="19"/>
      <c r="EVO304" s="75"/>
      <c r="EVQ304" s="22"/>
      <c r="EVR304" s="131"/>
      <c r="EVT304" s="27"/>
      <c r="EVU304" s="19"/>
      <c r="EVW304" s="75"/>
      <c r="EVY304" s="22"/>
      <c r="EVZ304" s="131"/>
      <c r="EWB304" s="27"/>
      <c r="EWC304" s="19"/>
      <c r="EWE304" s="75"/>
      <c r="EWG304" s="22"/>
      <c r="EWH304" s="131"/>
      <c r="EWJ304" s="27"/>
      <c r="EWK304" s="19"/>
      <c r="EWM304" s="75"/>
      <c r="EWO304" s="22"/>
      <c r="EWP304" s="131"/>
      <c r="EWR304" s="27"/>
      <c r="EWS304" s="19"/>
      <c r="EWU304" s="75"/>
      <c r="EWW304" s="22"/>
      <c r="EWX304" s="131"/>
      <c r="EWZ304" s="27"/>
      <c r="EXA304" s="19"/>
      <c r="EXC304" s="75"/>
      <c r="EXE304" s="22"/>
      <c r="EXF304" s="131"/>
      <c r="EXH304" s="27"/>
      <c r="EXI304" s="19"/>
      <c r="EXK304" s="75"/>
      <c r="EXM304" s="22"/>
      <c r="EXN304" s="131"/>
      <c r="EXP304" s="27"/>
      <c r="EXQ304" s="19"/>
      <c r="EXS304" s="75"/>
      <c r="EXU304" s="22"/>
      <c r="EXV304" s="131"/>
      <c r="EXX304" s="27"/>
      <c r="EXY304" s="19"/>
      <c r="EYA304" s="75"/>
      <c r="EYC304" s="22"/>
      <c r="EYD304" s="131"/>
      <c r="EYF304" s="27"/>
      <c r="EYG304" s="19"/>
      <c r="EYI304" s="75"/>
      <c r="EYK304" s="22"/>
      <c r="EYL304" s="131"/>
      <c r="EYN304" s="27"/>
      <c r="EYO304" s="19"/>
      <c r="EYQ304" s="75"/>
      <c r="EYS304" s="22"/>
      <c r="EYT304" s="131"/>
      <c r="EYV304" s="27"/>
      <c r="EYW304" s="19"/>
      <c r="EYY304" s="75"/>
      <c r="EZA304" s="22"/>
      <c r="EZB304" s="131"/>
      <c r="EZD304" s="27"/>
      <c r="EZE304" s="19"/>
      <c r="EZG304" s="75"/>
      <c r="EZI304" s="22"/>
      <c r="EZJ304" s="131"/>
      <c r="EZL304" s="27"/>
      <c r="EZM304" s="19"/>
      <c r="EZO304" s="75"/>
      <c r="EZQ304" s="22"/>
      <c r="EZR304" s="131"/>
      <c r="EZT304" s="27"/>
      <c r="EZU304" s="19"/>
      <c r="EZW304" s="75"/>
      <c r="EZY304" s="22"/>
      <c r="EZZ304" s="131"/>
      <c r="FAB304" s="27"/>
      <c r="FAC304" s="19"/>
      <c r="FAE304" s="75"/>
      <c r="FAG304" s="22"/>
      <c r="FAH304" s="131"/>
      <c r="FAJ304" s="27"/>
      <c r="FAK304" s="19"/>
      <c r="FAM304" s="75"/>
      <c r="FAO304" s="22"/>
      <c r="FAP304" s="131"/>
      <c r="FAR304" s="27"/>
      <c r="FAS304" s="19"/>
      <c r="FAU304" s="75"/>
      <c r="FAW304" s="22"/>
      <c r="FAX304" s="131"/>
      <c r="FAZ304" s="27"/>
      <c r="FBA304" s="19"/>
      <c r="FBC304" s="75"/>
      <c r="FBE304" s="22"/>
      <c r="FBF304" s="131"/>
      <c r="FBH304" s="27"/>
      <c r="FBI304" s="19"/>
      <c r="FBK304" s="75"/>
      <c r="FBM304" s="22"/>
      <c r="FBN304" s="131"/>
      <c r="FBP304" s="27"/>
      <c r="FBQ304" s="19"/>
      <c r="FBS304" s="75"/>
      <c r="FBU304" s="22"/>
      <c r="FBV304" s="131"/>
      <c r="FBX304" s="27"/>
      <c r="FBY304" s="19"/>
      <c r="FCA304" s="75"/>
      <c r="FCC304" s="22"/>
      <c r="FCD304" s="131"/>
      <c r="FCF304" s="27"/>
      <c r="FCG304" s="19"/>
      <c r="FCI304" s="75"/>
      <c r="FCK304" s="22"/>
      <c r="FCL304" s="131"/>
      <c r="FCN304" s="27"/>
      <c r="FCO304" s="19"/>
      <c r="FCQ304" s="75"/>
      <c r="FCS304" s="22"/>
      <c r="FCT304" s="131"/>
      <c r="FCV304" s="27"/>
      <c r="FCW304" s="19"/>
      <c r="FCY304" s="75"/>
      <c r="FDA304" s="22"/>
      <c r="FDB304" s="131"/>
      <c r="FDD304" s="27"/>
      <c r="FDE304" s="19"/>
      <c r="FDG304" s="75"/>
      <c r="FDI304" s="22"/>
      <c r="FDJ304" s="131"/>
      <c r="FDL304" s="27"/>
      <c r="FDM304" s="19"/>
      <c r="FDO304" s="75"/>
      <c r="FDQ304" s="22"/>
      <c r="FDR304" s="131"/>
      <c r="FDT304" s="27"/>
      <c r="FDU304" s="19"/>
      <c r="FDW304" s="75"/>
      <c r="FDY304" s="22"/>
      <c r="FDZ304" s="131"/>
      <c r="FEB304" s="27"/>
      <c r="FEC304" s="19"/>
      <c r="FEE304" s="75"/>
      <c r="FEG304" s="22"/>
      <c r="FEH304" s="131"/>
      <c r="FEJ304" s="27"/>
      <c r="FEK304" s="19"/>
      <c r="FEM304" s="75"/>
      <c r="FEO304" s="22"/>
      <c r="FEP304" s="131"/>
      <c r="FER304" s="27"/>
      <c r="FES304" s="19"/>
      <c r="FEU304" s="75"/>
      <c r="FEW304" s="22"/>
      <c r="FEX304" s="131"/>
      <c r="FEZ304" s="27"/>
      <c r="FFA304" s="19"/>
      <c r="FFC304" s="75"/>
      <c r="FFE304" s="22"/>
      <c r="FFF304" s="131"/>
      <c r="FFH304" s="27"/>
      <c r="FFI304" s="19"/>
      <c r="FFK304" s="75"/>
      <c r="FFM304" s="22"/>
      <c r="FFN304" s="131"/>
      <c r="FFP304" s="27"/>
      <c r="FFQ304" s="19"/>
      <c r="FFS304" s="75"/>
      <c r="FFU304" s="22"/>
      <c r="FFV304" s="131"/>
      <c r="FFX304" s="27"/>
      <c r="FFY304" s="19"/>
      <c r="FGA304" s="75"/>
      <c r="FGC304" s="22"/>
      <c r="FGD304" s="131"/>
      <c r="FGF304" s="27"/>
      <c r="FGG304" s="19"/>
      <c r="FGI304" s="75"/>
      <c r="FGK304" s="22"/>
      <c r="FGL304" s="131"/>
      <c r="FGN304" s="27"/>
      <c r="FGO304" s="19"/>
      <c r="FGQ304" s="75"/>
      <c r="FGS304" s="22"/>
      <c r="FGT304" s="131"/>
      <c r="FGV304" s="27"/>
      <c r="FGW304" s="19"/>
      <c r="FGY304" s="75"/>
      <c r="FHA304" s="22"/>
      <c r="FHB304" s="131"/>
      <c r="FHD304" s="27"/>
      <c r="FHE304" s="19"/>
      <c r="FHG304" s="75"/>
      <c r="FHI304" s="22"/>
      <c r="FHJ304" s="131"/>
      <c r="FHL304" s="27"/>
      <c r="FHM304" s="19"/>
      <c r="FHO304" s="75"/>
      <c r="FHQ304" s="22"/>
      <c r="FHR304" s="131"/>
      <c r="FHT304" s="27"/>
      <c r="FHU304" s="19"/>
      <c r="FHW304" s="75"/>
      <c r="FHY304" s="22"/>
      <c r="FHZ304" s="131"/>
      <c r="FIB304" s="27"/>
      <c r="FIC304" s="19"/>
      <c r="FIE304" s="75"/>
      <c r="FIG304" s="22"/>
      <c r="FIH304" s="131"/>
      <c r="FIJ304" s="27"/>
      <c r="FIK304" s="19"/>
      <c r="FIM304" s="75"/>
      <c r="FIO304" s="22"/>
      <c r="FIP304" s="131"/>
      <c r="FIR304" s="27"/>
      <c r="FIS304" s="19"/>
      <c r="FIU304" s="75"/>
      <c r="FIW304" s="22"/>
      <c r="FIX304" s="131"/>
      <c r="FIZ304" s="27"/>
      <c r="FJA304" s="19"/>
      <c r="FJC304" s="75"/>
      <c r="FJE304" s="22"/>
      <c r="FJF304" s="131"/>
      <c r="FJH304" s="27"/>
      <c r="FJI304" s="19"/>
      <c r="FJK304" s="75"/>
      <c r="FJM304" s="22"/>
      <c r="FJN304" s="131"/>
      <c r="FJP304" s="27"/>
      <c r="FJQ304" s="19"/>
      <c r="FJS304" s="75"/>
      <c r="FJU304" s="22"/>
      <c r="FJV304" s="131"/>
      <c r="FJX304" s="27"/>
      <c r="FJY304" s="19"/>
      <c r="FKA304" s="75"/>
      <c r="FKC304" s="22"/>
      <c r="FKD304" s="131"/>
      <c r="FKF304" s="27"/>
      <c r="FKG304" s="19"/>
      <c r="FKI304" s="75"/>
      <c r="FKK304" s="22"/>
      <c r="FKL304" s="131"/>
      <c r="FKN304" s="27"/>
      <c r="FKO304" s="19"/>
      <c r="FKQ304" s="75"/>
      <c r="FKS304" s="22"/>
      <c r="FKT304" s="131"/>
      <c r="FKV304" s="27"/>
      <c r="FKW304" s="19"/>
      <c r="FKY304" s="75"/>
      <c r="FLA304" s="22"/>
      <c r="FLB304" s="131"/>
      <c r="FLD304" s="27"/>
      <c r="FLE304" s="19"/>
      <c r="FLG304" s="75"/>
      <c r="FLI304" s="22"/>
      <c r="FLJ304" s="131"/>
      <c r="FLL304" s="27"/>
      <c r="FLM304" s="19"/>
      <c r="FLO304" s="75"/>
      <c r="FLQ304" s="22"/>
      <c r="FLR304" s="131"/>
      <c r="FLT304" s="27"/>
      <c r="FLU304" s="19"/>
      <c r="FLW304" s="75"/>
      <c r="FLY304" s="22"/>
      <c r="FLZ304" s="131"/>
      <c r="FMB304" s="27"/>
      <c r="FMC304" s="19"/>
      <c r="FME304" s="75"/>
      <c r="FMG304" s="22"/>
      <c r="FMH304" s="131"/>
      <c r="FMJ304" s="27"/>
      <c r="FMK304" s="19"/>
      <c r="FMM304" s="75"/>
      <c r="FMO304" s="22"/>
      <c r="FMP304" s="131"/>
      <c r="FMR304" s="27"/>
      <c r="FMS304" s="19"/>
      <c r="FMU304" s="75"/>
      <c r="FMW304" s="22"/>
      <c r="FMX304" s="131"/>
      <c r="FMZ304" s="27"/>
      <c r="FNA304" s="19"/>
      <c r="FNC304" s="75"/>
      <c r="FNE304" s="22"/>
      <c r="FNF304" s="131"/>
      <c r="FNH304" s="27"/>
      <c r="FNI304" s="19"/>
      <c r="FNK304" s="75"/>
      <c r="FNM304" s="22"/>
      <c r="FNN304" s="131"/>
      <c r="FNP304" s="27"/>
      <c r="FNQ304" s="19"/>
      <c r="FNS304" s="75"/>
      <c r="FNU304" s="22"/>
      <c r="FNV304" s="131"/>
      <c r="FNX304" s="27"/>
      <c r="FNY304" s="19"/>
      <c r="FOA304" s="75"/>
      <c r="FOC304" s="22"/>
      <c r="FOD304" s="131"/>
      <c r="FOF304" s="27"/>
      <c r="FOG304" s="19"/>
      <c r="FOI304" s="75"/>
      <c r="FOK304" s="22"/>
      <c r="FOL304" s="131"/>
      <c r="FON304" s="27"/>
      <c r="FOO304" s="19"/>
      <c r="FOQ304" s="75"/>
      <c r="FOS304" s="22"/>
      <c r="FOT304" s="131"/>
      <c r="FOV304" s="27"/>
      <c r="FOW304" s="19"/>
      <c r="FOY304" s="75"/>
      <c r="FPA304" s="22"/>
      <c r="FPB304" s="131"/>
      <c r="FPD304" s="27"/>
      <c r="FPE304" s="19"/>
      <c r="FPG304" s="75"/>
      <c r="FPI304" s="22"/>
      <c r="FPJ304" s="131"/>
      <c r="FPL304" s="27"/>
      <c r="FPM304" s="19"/>
      <c r="FPO304" s="75"/>
      <c r="FPQ304" s="22"/>
      <c r="FPR304" s="131"/>
      <c r="FPT304" s="27"/>
      <c r="FPU304" s="19"/>
      <c r="FPW304" s="75"/>
      <c r="FPY304" s="22"/>
      <c r="FPZ304" s="131"/>
      <c r="FQB304" s="27"/>
      <c r="FQC304" s="19"/>
      <c r="FQE304" s="75"/>
      <c r="FQG304" s="22"/>
      <c r="FQH304" s="131"/>
      <c r="FQJ304" s="27"/>
      <c r="FQK304" s="19"/>
      <c r="FQM304" s="75"/>
      <c r="FQO304" s="22"/>
      <c r="FQP304" s="131"/>
      <c r="FQR304" s="27"/>
      <c r="FQS304" s="19"/>
      <c r="FQU304" s="75"/>
      <c r="FQW304" s="22"/>
      <c r="FQX304" s="131"/>
      <c r="FQZ304" s="27"/>
      <c r="FRA304" s="19"/>
      <c r="FRC304" s="75"/>
      <c r="FRE304" s="22"/>
      <c r="FRF304" s="131"/>
      <c r="FRH304" s="27"/>
      <c r="FRI304" s="19"/>
      <c r="FRK304" s="75"/>
      <c r="FRM304" s="22"/>
      <c r="FRN304" s="131"/>
      <c r="FRP304" s="27"/>
      <c r="FRQ304" s="19"/>
      <c r="FRS304" s="75"/>
      <c r="FRU304" s="22"/>
      <c r="FRV304" s="131"/>
      <c r="FRX304" s="27"/>
      <c r="FRY304" s="19"/>
      <c r="FSA304" s="75"/>
      <c r="FSC304" s="22"/>
      <c r="FSD304" s="131"/>
      <c r="FSF304" s="27"/>
      <c r="FSG304" s="19"/>
      <c r="FSI304" s="75"/>
      <c r="FSK304" s="22"/>
      <c r="FSL304" s="131"/>
      <c r="FSN304" s="27"/>
      <c r="FSO304" s="19"/>
      <c r="FSQ304" s="75"/>
      <c r="FSS304" s="22"/>
      <c r="FST304" s="131"/>
      <c r="FSV304" s="27"/>
      <c r="FSW304" s="19"/>
      <c r="FSY304" s="75"/>
      <c r="FTA304" s="22"/>
      <c r="FTB304" s="131"/>
      <c r="FTD304" s="27"/>
      <c r="FTE304" s="19"/>
      <c r="FTG304" s="75"/>
      <c r="FTI304" s="22"/>
      <c r="FTJ304" s="131"/>
      <c r="FTL304" s="27"/>
      <c r="FTM304" s="19"/>
      <c r="FTO304" s="75"/>
      <c r="FTQ304" s="22"/>
      <c r="FTR304" s="131"/>
      <c r="FTT304" s="27"/>
      <c r="FTU304" s="19"/>
      <c r="FTW304" s="75"/>
      <c r="FTY304" s="22"/>
      <c r="FTZ304" s="131"/>
      <c r="FUB304" s="27"/>
      <c r="FUC304" s="19"/>
      <c r="FUE304" s="75"/>
      <c r="FUG304" s="22"/>
      <c r="FUH304" s="131"/>
      <c r="FUJ304" s="27"/>
      <c r="FUK304" s="19"/>
      <c r="FUM304" s="75"/>
      <c r="FUO304" s="22"/>
      <c r="FUP304" s="131"/>
      <c r="FUR304" s="27"/>
      <c r="FUS304" s="19"/>
      <c r="FUU304" s="75"/>
      <c r="FUW304" s="22"/>
      <c r="FUX304" s="131"/>
      <c r="FUZ304" s="27"/>
      <c r="FVA304" s="19"/>
      <c r="FVC304" s="75"/>
      <c r="FVE304" s="22"/>
      <c r="FVF304" s="131"/>
      <c r="FVH304" s="27"/>
      <c r="FVI304" s="19"/>
      <c r="FVK304" s="75"/>
      <c r="FVM304" s="22"/>
      <c r="FVN304" s="131"/>
      <c r="FVP304" s="27"/>
      <c r="FVQ304" s="19"/>
      <c r="FVS304" s="75"/>
      <c r="FVU304" s="22"/>
      <c r="FVV304" s="131"/>
      <c r="FVX304" s="27"/>
      <c r="FVY304" s="19"/>
      <c r="FWA304" s="75"/>
      <c r="FWC304" s="22"/>
      <c r="FWD304" s="131"/>
      <c r="FWF304" s="27"/>
      <c r="FWG304" s="19"/>
      <c r="FWI304" s="75"/>
      <c r="FWK304" s="22"/>
      <c r="FWL304" s="131"/>
      <c r="FWN304" s="27"/>
      <c r="FWO304" s="19"/>
      <c r="FWQ304" s="75"/>
      <c r="FWS304" s="22"/>
      <c r="FWT304" s="131"/>
      <c r="FWV304" s="27"/>
      <c r="FWW304" s="19"/>
      <c r="FWY304" s="75"/>
      <c r="FXA304" s="22"/>
      <c r="FXB304" s="131"/>
      <c r="FXD304" s="27"/>
      <c r="FXE304" s="19"/>
      <c r="FXG304" s="75"/>
      <c r="FXI304" s="22"/>
      <c r="FXJ304" s="131"/>
      <c r="FXL304" s="27"/>
      <c r="FXM304" s="19"/>
      <c r="FXO304" s="75"/>
      <c r="FXQ304" s="22"/>
      <c r="FXR304" s="131"/>
      <c r="FXT304" s="27"/>
      <c r="FXU304" s="19"/>
      <c r="FXW304" s="75"/>
      <c r="FXY304" s="22"/>
      <c r="FXZ304" s="131"/>
      <c r="FYB304" s="27"/>
      <c r="FYC304" s="19"/>
      <c r="FYE304" s="75"/>
      <c r="FYG304" s="22"/>
      <c r="FYH304" s="131"/>
      <c r="FYJ304" s="27"/>
      <c r="FYK304" s="19"/>
      <c r="FYM304" s="75"/>
      <c r="FYO304" s="22"/>
      <c r="FYP304" s="131"/>
      <c r="FYR304" s="27"/>
      <c r="FYS304" s="19"/>
      <c r="FYU304" s="75"/>
      <c r="FYW304" s="22"/>
      <c r="FYX304" s="131"/>
      <c r="FYZ304" s="27"/>
      <c r="FZA304" s="19"/>
      <c r="FZC304" s="75"/>
      <c r="FZE304" s="22"/>
      <c r="FZF304" s="131"/>
      <c r="FZH304" s="27"/>
      <c r="FZI304" s="19"/>
      <c r="FZK304" s="75"/>
      <c r="FZM304" s="22"/>
      <c r="FZN304" s="131"/>
      <c r="FZP304" s="27"/>
      <c r="FZQ304" s="19"/>
      <c r="FZS304" s="75"/>
      <c r="FZU304" s="22"/>
      <c r="FZV304" s="131"/>
      <c r="FZX304" s="27"/>
      <c r="FZY304" s="19"/>
      <c r="GAA304" s="75"/>
      <c r="GAC304" s="22"/>
      <c r="GAD304" s="131"/>
      <c r="GAF304" s="27"/>
      <c r="GAG304" s="19"/>
      <c r="GAI304" s="75"/>
      <c r="GAK304" s="22"/>
      <c r="GAL304" s="131"/>
      <c r="GAN304" s="27"/>
      <c r="GAO304" s="19"/>
      <c r="GAQ304" s="75"/>
      <c r="GAS304" s="22"/>
      <c r="GAT304" s="131"/>
      <c r="GAV304" s="27"/>
      <c r="GAW304" s="19"/>
      <c r="GAY304" s="75"/>
      <c r="GBA304" s="22"/>
      <c r="GBB304" s="131"/>
      <c r="GBD304" s="27"/>
      <c r="GBE304" s="19"/>
      <c r="GBG304" s="75"/>
      <c r="GBI304" s="22"/>
      <c r="GBJ304" s="131"/>
      <c r="GBL304" s="27"/>
      <c r="GBM304" s="19"/>
      <c r="GBO304" s="75"/>
      <c r="GBQ304" s="22"/>
      <c r="GBR304" s="131"/>
      <c r="GBT304" s="27"/>
      <c r="GBU304" s="19"/>
      <c r="GBW304" s="75"/>
      <c r="GBY304" s="22"/>
      <c r="GBZ304" s="131"/>
      <c r="GCB304" s="27"/>
      <c r="GCC304" s="19"/>
      <c r="GCE304" s="75"/>
      <c r="GCG304" s="22"/>
      <c r="GCH304" s="131"/>
      <c r="GCJ304" s="27"/>
      <c r="GCK304" s="19"/>
      <c r="GCM304" s="75"/>
      <c r="GCO304" s="22"/>
      <c r="GCP304" s="131"/>
      <c r="GCR304" s="27"/>
      <c r="GCS304" s="19"/>
      <c r="GCU304" s="75"/>
      <c r="GCW304" s="22"/>
      <c r="GCX304" s="131"/>
      <c r="GCZ304" s="27"/>
      <c r="GDA304" s="19"/>
      <c r="GDC304" s="75"/>
      <c r="GDE304" s="22"/>
      <c r="GDF304" s="131"/>
      <c r="GDH304" s="27"/>
      <c r="GDI304" s="19"/>
      <c r="GDK304" s="75"/>
      <c r="GDM304" s="22"/>
      <c r="GDN304" s="131"/>
      <c r="GDP304" s="27"/>
      <c r="GDQ304" s="19"/>
      <c r="GDS304" s="75"/>
      <c r="GDU304" s="22"/>
      <c r="GDV304" s="131"/>
      <c r="GDX304" s="27"/>
      <c r="GDY304" s="19"/>
      <c r="GEA304" s="75"/>
      <c r="GEC304" s="22"/>
      <c r="GED304" s="131"/>
      <c r="GEF304" s="27"/>
      <c r="GEG304" s="19"/>
      <c r="GEI304" s="75"/>
      <c r="GEK304" s="22"/>
      <c r="GEL304" s="131"/>
      <c r="GEN304" s="27"/>
      <c r="GEO304" s="19"/>
      <c r="GEQ304" s="75"/>
      <c r="GES304" s="22"/>
      <c r="GET304" s="131"/>
      <c r="GEV304" s="27"/>
      <c r="GEW304" s="19"/>
      <c r="GEY304" s="75"/>
      <c r="GFA304" s="22"/>
      <c r="GFB304" s="131"/>
      <c r="GFD304" s="27"/>
      <c r="GFE304" s="19"/>
      <c r="GFG304" s="75"/>
      <c r="GFI304" s="22"/>
      <c r="GFJ304" s="131"/>
      <c r="GFL304" s="27"/>
      <c r="GFM304" s="19"/>
      <c r="GFO304" s="75"/>
      <c r="GFQ304" s="22"/>
      <c r="GFR304" s="131"/>
      <c r="GFT304" s="27"/>
      <c r="GFU304" s="19"/>
      <c r="GFW304" s="75"/>
      <c r="GFY304" s="22"/>
      <c r="GFZ304" s="131"/>
      <c r="GGB304" s="27"/>
      <c r="GGC304" s="19"/>
      <c r="GGE304" s="75"/>
      <c r="GGG304" s="22"/>
      <c r="GGH304" s="131"/>
      <c r="GGJ304" s="27"/>
      <c r="GGK304" s="19"/>
      <c r="GGM304" s="75"/>
      <c r="GGO304" s="22"/>
      <c r="GGP304" s="131"/>
      <c r="GGR304" s="27"/>
      <c r="GGS304" s="19"/>
      <c r="GGU304" s="75"/>
      <c r="GGW304" s="22"/>
      <c r="GGX304" s="131"/>
      <c r="GGZ304" s="27"/>
      <c r="GHA304" s="19"/>
      <c r="GHC304" s="75"/>
      <c r="GHE304" s="22"/>
      <c r="GHF304" s="131"/>
      <c r="GHH304" s="27"/>
      <c r="GHI304" s="19"/>
      <c r="GHK304" s="75"/>
      <c r="GHM304" s="22"/>
      <c r="GHN304" s="131"/>
      <c r="GHP304" s="27"/>
      <c r="GHQ304" s="19"/>
      <c r="GHS304" s="75"/>
      <c r="GHU304" s="22"/>
      <c r="GHV304" s="131"/>
      <c r="GHX304" s="27"/>
      <c r="GHY304" s="19"/>
      <c r="GIA304" s="75"/>
      <c r="GIC304" s="22"/>
      <c r="GID304" s="131"/>
      <c r="GIF304" s="27"/>
      <c r="GIG304" s="19"/>
      <c r="GII304" s="75"/>
      <c r="GIK304" s="22"/>
      <c r="GIL304" s="131"/>
      <c r="GIN304" s="27"/>
      <c r="GIO304" s="19"/>
      <c r="GIQ304" s="75"/>
      <c r="GIS304" s="22"/>
      <c r="GIT304" s="131"/>
      <c r="GIV304" s="27"/>
      <c r="GIW304" s="19"/>
      <c r="GIY304" s="75"/>
      <c r="GJA304" s="22"/>
      <c r="GJB304" s="131"/>
      <c r="GJD304" s="27"/>
      <c r="GJE304" s="19"/>
      <c r="GJG304" s="75"/>
      <c r="GJI304" s="22"/>
      <c r="GJJ304" s="131"/>
      <c r="GJL304" s="27"/>
      <c r="GJM304" s="19"/>
      <c r="GJO304" s="75"/>
      <c r="GJQ304" s="22"/>
      <c r="GJR304" s="131"/>
      <c r="GJT304" s="27"/>
      <c r="GJU304" s="19"/>
      <c r="GJW304" s="75"/>
      <c r="GJY304" s="22"/>
      <c r="GJZ304" s="131"/>
      <c r="GKB304" s="27"/>
      <c r="GKC304" s="19"/>
      <c r="GKE304" s="75"/>
      <c r="GKG304" s="22"/>
      <c r="GKH304" s="131"/>
      <c r="GKJ304" s="27"/>
      <c r="GKK304" s="19"/>
      <c r="GKM304" s="75"/>
      <c r="GKO304" s="22"/>
      <c r="GKP304" s="131"/>
      <c r="GKR304" s="27"/>
      <c r="GKS304" s="19"/>
      <c r="GKU304" s="75"/>
      <c r="GKW304" s="22"/>
      <c r="GKX304" s="131"/>
      <c r="GKZ304" s="27"/>
      <c r="GLA304" s="19"/>
      <c r="GLC304" s="75"/>
      <c r="GLE304" s="22"/>
      <c r="GLF304" s="131"/>
      <c r="GLH304" s="27"/>
      <c r="GLI304" s="19"/>
      <c r="GLK304" s="75"/>
      <c r="GLM304" s="22"/>
      <c r="GLN304" s="131"/>
      <c r="GLP304" s="27"/>
      <c r="GLQ304" s="19"/>
      <c r="GLS304" s="75"/>
      <c r="GLU304" s="22"/>
      <c r="GLV304" s="131"/>
      <c r="GLX304" s="27"/>
      <c r="GLY304" s="19"/>
      <c r="GMA304" s="75"/>
      <c r="GMC304" s="22"/>
      <c r="GMD304" s="131"/>
      <c r="GMF304" s="27"/>
      <c r="GMG304" s="19"/>
      <c r="GMI304" s="75"/>
      <c r="GMK304" s="22"/>
      <c r="GML304" s="131"/>
      <c r="GMN304" s="27"/>
      <c r="GMO304" s="19"/>
      <c r="GMQ304" s="75"/>
      <c r="GMS304" s="22"/>
      <c r="GMT304" s="131"/>
      <c r="GMV304" s="27"/>
      <c r="GMW304" s="19"/>
      <c r="GMY304" s="75"/>
      <c r="GNA304" s="22"/>
      <c r="GNB304" s="131"/>
      <c r="GND304" s="27"/>
      <c r="GNE304" s="19"/>
      <c r="GNG304" s="75"/>
      <c r="GNI304" s="22"/>
      <c r="GNJ304" s="131"/>
      <c r="GNL304" s="27"/>
      <c r="GNM304" s="19"/>
      <c r="GNO304" s="75"/>
      <c r="GNQ304" s="22"/>
      <c r="GNR304" s="131"/>
      <c r="GNT304" s="27"/>
      <c r="GNU304" s="19"/>
      <c r="GNW304" s="75"/>
      <c r="GNY304" s="22"/>
      <c r="GNZ304" s="131"/>
      <c r="GOB304" s="27"/>
      <c r="GOC304" s="19"/>
      <c r="GOE304" s="75"/>
      <c r="GOG304" s="22"/>
      <c r="GOH304" s="131"/>
      <c r="GOJ304" s="27"/>
      <c r="GOK304" s="19"/>
      <c r="GOM304" s="75"/>
      <c r="GOO304" s="22"/>
      <c r="GOP304" s="131"/>
      <c r="GOR304" s="27"/>
      <c r="GOS304" s="19"/>
      <c r="GOU304" s="75"/>
      <c r="GOW304" s="22"/>
      <c r="GOX304" s="131"/>
      <c r="GOZ304" s="27"/>
      <c r="GPA304" s="19"/>
      <c r="GPC304" s="75"/>
      <c r="GPE304" s="22"/>
      <c r="GPF304" s="131"/>
      <c r="GPH304" s="27"/>
      <c r="GPI304" s="19"/>
      <c r="GPK304" s="75"/>
      <c r="GPM304" s="22"/>
      <c r="GPN304" s="131"/>
      <c r="GPP304" s="27"/>
      <c r="GPQ304" s="19"/>
      <c r="GPS304" s="75"/>
      <c r="GPU304" s="22"/>
      <c r="GPV304" s="131"/>
      <c r="GPX304" s="27"/>
      <c r="GPY304" s="19"/>
      <c r="GQA304" s="75"/>
      <c r="GQC304" s="22"/>
      <c r="GQD304" s="131"/>
      <c r="GQF304" s="27"/>
      <c r="GQG304" s="19"/>
      <c r="GQI304" s="75"/>
      <c r="GQK304" s="22"/>
      <c r="GQL304" s="131"/>
      <c r="GQN304" s="27"/>
      <c r="GQO304" s="19"/>
      <c r="GQQ304" s="75"/>
      <c r="GQS304" s="22"/>
      <c r="GQT304" s="131"/>
      <c r="GQV304" s="27"/>
      <c r="GQW304" s="19"/>
      <c r="GQY304" s="75"/>
      <c r="GRA304" s="22"/>
      <c r="GRB304" s="131"/>
      <c r="GRD304" s="27"/>
      <c r="GRE304" s="19"/>
      <c r="GRG304" s="75"/>
      <c r="GRI304" s="22"/>
      <c r="GRJ304" s="131"/>
      <c r="GRL304" s="27"/>
      <c r="GRM304" s="19"/>
      <c r="GRO304" s="75"/>
      <c r="GRQ304" s="22"/>
      <c r="GRR304" s="131"/>
      <c r="GRT304" s="27"/>
      <c r="GRU304" s="19"/>
      <c r="GRW304" s="75"/>
      <c r="GRY304" s="22"/>
      <c r="GRZ304" s="131"/>
      <c r="GSB304" s="27"/>
      <c r="GSC304" s="19"/>
      <c r="GSE304" s="75"/>
      <c r="GSG304" s="22"/>
      <c r="GSH304" s="131"/>
      <c r="GSJ304" s="27"/>
      <c r="GSK304" s="19"/>
      <c r="GSM304" s="75"/>
      <c r="GSO304" s="22"/>
      <c r="GSP304" s="131"/>
      <c r="GSR304" s="27"/>
      <c r="GSS304" s="19"/>
      <c r="GSU304" s="75"/>
      <c r="GSW304" s="22"/>
      <c r="GSX304" s="131"/>
      <c r="GSZ304" s="27"/>
      <c r="GTA304" s="19"/>
      <c r="GTC304" s="75"/>
      <c r="GTE304" s="22"/>
      <c r="GTF304" s="131"/>
      <c r="GTH304" s="27"/>
      <c r="GTI304" s="19"/>
      <c r="GTK304" s="75"/>
      <c r="GTM304" s="22"/>
      <c r="GTN304" s="131"/>
      <c r="GTP304" s="27"/>
      <c r="GTQ304" s="19"/>
      <c r="GTS304" s="75"/>
      <c r="GTU304" s="22"/>
      <c r="GTV304" s="131"/>
      <c r="GTX304" s="27"/>
      <c r="GTY304" s="19"/>
      <c r="GUA304" s="75"/>
      <c r="GUC304" s="22"/>
      <c r="GUD304" s="131"/>
      <c r="GUF304" s="27"/>
      <c r="GUG304" s="19"/>
      <c r="GUI304" s="75"/>
      <c r="GUK304" s="22"/>
      <c r="GUL304" s="131"/>
      <c r="GUN304" s="27"/>
      <c r="GUO304" s="19"/>
      <c r="GUQ304" s="75"/>
      <c r="GUS304" s="22"/>
      <c r="GUT304" s="131"/>
      <c r="GUV304" s="27"/>
      <c r="GUW304" s="19"/>
      <c r="GUY304" s="75"/>
      <c r="GVA304" s="22"/>
      <c r="GVB304" s="131"/>
      <c r="GVD304" s="27"/>
      <c r="GVE304" s="19"/>
      <c r="GVG304" s="75"/>
      <c r="GVI304" s="22"/>
      <c r="GVJ304" s="131"/>
      <c r="GVL304" s="27"/>
      <c r="GVM304" s="19"/>
      <c r="GVO304" s="75"/>
      <c r="GVQ304" s="22"/>
      <c r="GVR304" s="131"/>
      <c r="GVT304" s="27"/>
      <c r="GVU304" s="19"/>
      <c r="GVW304" s="75"/>
      <c r="GVY304" s="22"/>
      <c r="GVZ304" s="131"/>
      <c r="GWB304" s="27"/>
      <c r="GWC304" s="19"/>
      <c r="GWE304" s="75"/>
      <c r="GWG304" s="22"/>
      <c r="GWH304" s="131"/>
      <c r="GWJ304" s="27"/>
      <c r="GWK304" s="19"/>
      <c r="GWM304" s="75"/>
      <c r="GWO304" s="22"/>
      <c r="GWP304" s="131"/>
      <c r="GWR304" s="27"/>
      <c r="GWS304" s="19"/>
      <c r="GWU304" s="75"/>
      <c r="GWW304" s="22"/>
      <c r="GWX304" s="131"/>
      <c r="GWZ304" s="27"/>
      <c r="GXA304" s="19"/>
      <c r="GXC304" s="75"/>
      <c r="GXE304" s="22"/>
      <c r="GXF304" s="131"/>
      <c r="GXH304" s="27"/>
      <c r="GXI304" s="19"/>
      <c r="GXK304" s="75"/>
      <c r="GXM304" s="22"/>
      <c r="GXN304" s="131"/>
      <c r="GXP304" s="27"/>
      <c r="GXQ304" s="19"/>
      <c r="GXS304" s="75"/>
      <c r="GXU304" s="22"/>
      <c r="GXV304" s="131"/>
      <c r="GXX304" s="27"/>
      <c r="GXY304" s="19"/>
      <c r="GYA304" s="75"/>
      <c r="GYC304" s="22"/>
      <c r="GYD304" s="131"/>
      <c r="GYF304" s="27"/>
      <c r="GYG304" s="19"/>
      <c r="GYI304" s="75"/>
      <c r="GYK304" s="22"/>
      <c r="GYL304" s="131"/>
      <c r="GYN304" s="27"/>
      <c r="GYO304" s="19"/>
      <c r="GYQ304" s="75"/>
      <c r="GYS304" s="22"/>
      <c r="GYT304" s="131"/>
      <c r="GYV304" s="27"/>
      <c r="GYW304" s="19"/>
      <c r="GYY304" s="75"/>
      <c r="GZA304" s="22"/>
      <c r="GZB304" s="131"/>
      <c r="GZD304" s="27"/>
      <c r="GZE304" s="19"/>
      <c r="GZG304" s="75"/>
      <c r="GZI304" s="22"/>
      <c r="GZJ304" s="131"/>
      <c r="GZL304" s="27"/>
      <c r="GZM304" s="19"/>
      <c r="GZO304" s="75"/>
      <c r="GZQ304" s="22"/>
      <c r="GZR304" s="131"/>
      <c r="GZT304" s="27"/>
      <c r="GZU304" s="19"/>
      <c r="GZW304" s="75"/>
      <c r="GZY304" s="22"/>
      <c r="GZZ304" s="131"/>
      <c r="HAB304" s="27"/>
      <c r="HAC304" s="19"/>
      <c r="HAE304" s="75"/>
      <c r="HAG304" s="22"/>
      <c r="HAH304" s="131"/>
      <c r="HAJ304" s="27"/>
      <c r="HAK304" s="19"/>
      <c r="HAM304" s="75"/>
      <c r="HAO304" s="22"/>
      <c r="HAP304" s="131"/>
      <c r="HAR304" s="27"/>
      <c r="HAS304" s="19"/>
      <c r="HAU304" s="75"/>
      <c r="HAW304" s="22"/>
      <c r="HAX304" s="131"/>
      <c r="HAZ304" s="27"/>
      <c r="HBA304" s="19"/>
      <c r="HBC304" s="75"/>
      <c r="HBE304" s="22"/>
      <c r="HBF304" s="131"/>
      <c r="HBH304" s="27"/>
      <c r="HBI304" s="19"/>
      <c r="HBK304" s="75"/>
      <c r="HBM304" s="22"/>
      <c r="HBN304" s="131"/>
      <c r="HBP304" s="27"/>
      <c r="HBQ304" s="19"/>
      <c r="HBS304" s="75"/>
      <c r="HBU304" s="22"/>
      <c r="HBV304" s="131"/>
      <c r="HBX304" s="27"/>
      <c r="HBY304" s="19"/>
      <c r="HCA304" s="75"/>
      <c r="HCC304" s="22"/>
      <c r="HCD304" s="131"/>
      <c r="HCF304" s="27"/>
      <c r="HCG304" s="19"/>
      <c r="HCI304" s="75"/>
      <c r="HCK304" s="22"/>
      <c r="HCL304" s="131"/>
      <c r="HCN304" s="27"/>
      <c r="HCO304" s="19"/>
      <c r="HCQ304" s="75"/>
      <c r="HCS304" s="22"/>
      <c r="HCT304" s="131"/>
      <c r="HCV304" s="27"/>
      <c r="HCW304" s="19"/>
      <c r="HCY304" s="75"/>
      <c r="HDA304" s="22"/>
      <c r="HDB304" s="131"/>
      <c r="HDD304" s="27"/>
      <c r="HDE304" s="19"/>
      <c r="HDG304" s="75"/>
      <c r="HDI304" s="22"/>
      <c r="HDJ304" s="131"/>
      <c r="HDL304" s="27"/>
      <c r="HDM304" s="19"/>
      <c r="HDO304" s="75"/>
      <c r="HDQ304" s="22"/>
      <c r="HDR304" s="131"/>
      <c r="HDT304" s="27"/>
      <c r="HDU304" s="19"/>
      <c r="HDW304" s="75"/>
      <c r="HDY304" s="22"/>
      <c r="HDZ304" s="131"/>
      <c r="HEB304" s="27"/>
      <c r="HEC304" s="19"/>
      <c r="HEE304" s="75"/>
      <c r="HEG304" s="22"/>
      <c r="HEH304" s="131"/>
      <c r="HEJ304" s="27"/>
      <c r="HEK304" s="19"/>
      <c r="HEM304" s="75"/>
      <c r="HEO304" s="22"/>
      <c r="HEP304" s="131"/>
      <c r="HER304" s="27"/>
      <c r="HES304" s="19"/>
      <c r="HEU304" s="75"/>
      <c r="HEW304" s="22"/>
      <c r="HEX304" s="131"/>
      <c r="HEZ304" s="27"/>
      <c r="HFA304" s="19"/>
      <c r="HFC304" s="75"/>
      <c r="HFE304" s="22"/>
      <c r="HFF304" s="131"/>
      <c r="HFH304" s="27"/>
      <c r="HFI304" s="19"/>
      <c r="HFK304" s="75"/>
      <c r="HFM304" s="22"/>
      <c r="HFN304" s="131"/>
      <c r="HFP304" s="27"/>
      <c r="HFQ304" s="19"/>
      <c r="HFS304" s="75"/>
      <c r="HFU304" s="22"/>
      <c r="HFV304" s="131"/>
      <c r="HFX304" s="27"/>
      <c r="HFY304" s="19"/>
      <c r="HGA304" s="75"/>
      <c r="HGC304" s="22"/>
      <c r="HGD304" s="131"/>
      <c r="HGF304" s="27"/>
      <c r="HGG304" s="19"/>
      <c r="HGI304" s="75"/>
      <c r="HGK304" s="22"/>
      <c r="HGL304" s="131"/>
      <c r="HGN304" s="27"/>
      <c r="HGO304" s="19"/>
      <c r="HGQ304" s="75"/>
      <c r="HGS304" s="22"/>
      <c r="HGT304" s="131"/>
      <c r="HGV304" s="27"/>
      <c r="HGW304" s="19"/>
      <c r="HGY304" s="75"/>
      <c r="HHA304" s="22"/>
      <c r="HHB304" s="131"/>
      <c r="HHD304" s="27"/>
      <c r="HHE304" s="19"/>
      <c r="HHG304" s="75"/>
      <c r="HHI304" s="22"/>
      <c r="HHJ304" s="131"/>
      <c r="HHL304" s="27"/>
      <c r="HHM304" s="19"/>
      <c r="HHO304" s="75"/>
      <c r="HHQ304" s="22"/>
      <c r="HHR304" s="131"/>
      <c r="HHT304" s="27"/>
      <c r="HHU304" s="19"/>
      <c r="HHW304" s="75"/>
      <c r="HHY304" s="22"/>
      <c r="HHZ304" s="131"/>
      <c r="HIB304" s="27"/>
      <c r="HIC304" s="19"/>
      <c r="HIE304" s="75"/>
      <c r="HIG304" s="22"/>
      <c r="HIH304" s="131"/>
      <c r="HIJ304" s="27"/>
      <c r="HIK304" s="19"/>
      <c r="HIM304" s="75"/>
      <c r="HIO304" s="22"/>
      <c r="HIP304" s="131"/>
      <c r="HIR304" s="27"/>
      <c r="HIS304" s="19"/>
      <c r="HIU304" s="75"/>
      <c r="HIW304" s="22"/>
      <c r="HIX304" s="131"/>
      <c r="HIZ304" s="27"/>
      <c r="HJA304" s="19"/>
      <c r="HJC304" s="75"/>
      <c r="HJE304" s="22"/>
      <c r="HJF304" s="131"/>
      <c r="HJH304" s="27"/>
      <c r="HJI304" s="19"/>
      <c r="HJK304" s="75"/>
      <c r="HJM304" s="22"/>
      <c r="HJN304" s="131"/>
      <c r="HJP304" s="27"/>
      <c r="HJQ304" s="19"/>
      <c r="HJS304" s="75"/>
      <c r="HJU304" s="22"/>
      <c r="HJV304" s="131"/>
      <c r="HJX304" s="27"/>
      <c r="HJY304" s="19"/>
      <c r="HKA304" s="75"/>
      <c r="HKC304" s="22"/>
      <c r="HKD304" s="131"/>
      <c r="HKF304" s="27"/>
      <c r="HKG304" s="19"/>
      <c r="HKI304" s="75"/>
      <c r="HKK304" s="22"/>
      <c r="HKL304" s="131"/>
      <c r="HKN304" s="27"/>
      <c r="HKO304" s="19"/>
      <c r="HKQ304" s="75"/>
      <c r="HKS304" s="22"/>
      <c r="HKT304" s="131"/>
      <c r="HKV304" s="27"/>
      <c r="HKW304" s="19"/>
      <c r="HKY304" s="75"/>
      <c r="HLA304" s="22"/>
      <c r="HLB304" s="131"/>
      <c r="HLD304" s="27"/>
      <c r="HLE304" s="19"/>
      <c r="HLG304" s="75"/>
      <c r="HLI304" s="22"/>
      <c r="HLJ304" s="131"/>
      <c r="HLL304" s="27"/>
      <c r="HLM304" s="19"/>
      <c r="HLO304" s="75"/>
      <c r="HLQ304" s="22"/>
      <c r="HLR304" s="131"/>
      <c r="HLT304" s="27"/>
      <c r="HLU304" s="19"/>
      <c r="HLW304" s="75"/>
      <c r="HLY304" s="22"/>
      <c r="HLZ304" s="131"/>
      <c r="HMB304" s="27"/>
      <c r="HMC304" s="19"/>
      <c r="HME304" s="75"/>
      <c r="HMG304" s="22"/>
      <c r="HMH304" s="131"/>
      <c r="HMJ304" s="27"/>
      <c r="HMK304" s="19"/>
      <c r="HMM304" s="75"/>
      <c r="HMO304" s="22"/>
      <c r="HMP304" s="131"/>
      <c r="HMR304" s="27"/>
      <c r="HMS304" s="19"/>
      <c r="HMU304" s="75"/>
      <c r="HMW304" s="22"/>
      <c r="HMX304" s="131"/>
      <c r="HMZ304" s="27"/>
      <c r="HNA304" s="19"/>
      <c r="HNC304" s="75"/>
      <c r="HNE304" s="22"/>
      <c r="HNF304" s="131"/>
      <c r="HNH304" s="27"/>
      <c r="HNI304" s="19"/>
      <c r="HNK304" s="75"/>
      <c r="HNM304" s="22"/>
      <c r="HNN304" s="131"/>
      <c r="HNP304" s="27"/>
      <c r="HNQ304" s="19"/>
      <c r="HNS304" s="75"/>
      <c r="HNU304" s="22"/>
      <c r="HNV304" s="131"/>
      <c r="HNX304" s="27"/>
      <c r="HNY304" s="19"/>
      <c r="HOA304" s="75"/>
      <c r="HOC304" s="22"/>
      <c r="HOD304" s="131"/>
      <c r="HOF304" s="27"/>
      <c r="HOG304" s="19"/>
      <c r="HOI304" s="75"/>
      <c r="HOK304" s="22"/>
      <c r="HOL304" s="131"/>
      <c r="HON304" s="27"/>
      <c r="HOO304" s="19"/>
      <c r="HOQ304" s="75"/>
      <c r="HOS304" s="22"/>
      <c r="HOT304" s="131"/>
      <c r="HOV304" s="27"/>
      <c r="HOW304" s="19"/>
      <c r="HOY304" s="75"/>
      <c r="HPA304" s="22"/>
      <c r="HPB304" s="131"/>
      <c r="HPD304" s="27"/>
      <c r="HPE304" s="19"/>
      <c r="HPG304" s="75"/>
      <c r="HPI304" s="22"/>
      <c r="HPJ304" s="131"/>
      <c r="HPL304" s="27"/>
      <c r="HPM304" s="19"/>
      <c r="HPO304" s="75"/>
      <c r="HPQ304" s="22"/>
      <c r="HPR304" s="131"/>
      <c r="HPT304" s="27"/>
      <c r="HPU304" s="19"/>
      <c r="HPW304" s="75"/>
      <c r="HPY304" s="22"/>
      <c r="HPZ304" s="131"/>
      <c r="HQB304" s="27"/>
      <c r="HQC304" s="19"/>
      <c r="HQE304" s="75"/>
      <c r="HQG304" s="22"/>
      <c r="HQH304" s="131"/>
      <c r="HQJ304" s="27"/>
      <c r="HQK304" s="19"/>
      <c r="HQM304" s="75"/>
      <c r="HQO304" s="22"/>
      <c r="HQP304" s="131"/>
      <c r="HQR304" s="27"/>
      <c r="HQS304" s="19"/>
      <c r="HQU304" s="75"/>
      <c r="HQW304" s="22"/>
      <c r="HQX304" s="131"/>
      <c r="HQZ304" s="27"/>
      <c r="HRA304" s="19"/>
      <c r="HRC304" s="75"/>
      <c r="HRE304" s="22"/>
      <c r="HRF304" s="131"/>
      <c r="HRH304" s="27"/>
      <c r="HRI304" s="19"/>
      <c r="HRK304" s="75"/>
      <c r="HRM304" s="22"/>
      <c r="HRN304" s="131"/>
      <c r="HRP304" s="27"/>
      <c r="HRQ304" s="19"/>
      <c r="HRS304" s="75"/>
      <c r="HRU304" s="22"/>
      <c r="HRV304" s="131"/>
      <c r="HRX304" s="27"/>
      <c r="HRY304" s="19"/>
      <c r="HSA304" s="75"/>
      <c r="HSC304" s="22"/>
      <c r="HSD304" s="131"/>
      <c r="HSF304" s="27"/>
      <c r="HSG304" s="19"/>
      <c r="HSI304" s="75"/>
      <c r="HSK304" s="22"/>
      <c r="HSL304" s="131"/>
      <c r="HSN304" s="27"/>
      <c r="HSO304" s="19"/>
      <c r="HSQ304" s="75"/>
      <c r="HSS304" s="22"/>
      <c r="HST304" s="131"/>
      <c r="HSV304" s="27"/>
      <c r="HSW304" s="19"/>
      <c r="HSY304" s="75"/>
      <c r="HTA304" s="22"/>
      <c r="HTB304" s="131"/>
      <c r="HTD304" s="27"/>
      <c r="HTE304" s="19"/>
      <c r="HTG304" s="75"/>
      <c r="HTI304" s="22"/>
      <c r="HTJ304" s="131"/>
      <c r="HTL304" s="27"/>
      <c r="HTM304" s="19"/>
      <c r="HTO304" s="75"/>
      <c r="HTQ304" s="22"/>
      <c r="HTR304" s="131"/>
      <c r="HTT304" s="27"/>
      <c r="HTU304" s="19"/>
      <c r="HTW304" s="75"/>
      <c r="HTY304" s="22"/>
      <c r="HTZ304" s="131"/>
      <c r="HUB304" s="27"/>
      <c r="HUC304" s="19"/>
      <c r="HUE304" s="75"/>
      <c r="HUG304" s="22"/>
      <c r="HUH304" s="131"/>
      <c r="HUJ304" s="27"/>
      <c r="HUK304" s="19"/>
      <c r="HUM304" s="75"/>
      <c r="HUO304" s="22"/>
      <c r="HUP304" s="131"/>
      <c r="HUR304" s="27"/>
      <c r="HUS304" s="19"/>
      <c r="HUU304" s="75"/>
      <c r="HUW304" s="22"/>
      <c r="HUX304" s="131"/>
      <c r="HUZ304" s="27"/>
      <c r="HVA304" s="19"/>
      <c r="HVC304" s="75"/>
      <c r="HVE304" s="22"/>
      <c r="HVF304" s="131"/>
      <c r="HVH304" s="27"/>
      <c r="HVI304" s="19"/>
      <c r="HVK304" s="75"/>
      <c r="HVM304" s="22"/>
      <c r="HVN304" s="131"/>
      <c r="HVP304" s="27"/>
      <c r="HVQ304" s="19"/>
      <c r="HVS304" s="75"/>
      <c r="HVU304" s="22"/>
      <c r="HVV304" s="131"/>
      <c r="HVX304" s="27"/>
      <c r="HVY304" s="19"/>
      <c r="HWA304" s="75"/>
      <c r="HWC304" s="22"/>
      <c r="HWD304" s="131"/>
      <c r="HWF304" s="27"/>
      <c r="HWG304" s="19"/>
      <c r="HWI304" s="75"/>
      <c r="HWK304" s="22"/>
      <c r="HWL304" s="131"/>
      <c r="HWN304" s="27"/>
      <c r="HWO304" s="19"/>
      <c r="HWQ304" s="75"/>
      <c r="HWS304" s="22"/>
      <c r="HWT304" s="131"/>
      <c r="HWV304" s="27"/>
      <c r="HWW304" s="19"/>
      <c r="HWY304" s="75"/>
      <c r="HXA304" s="22"/>
      <c r="HXB304" s="131"/>
      <c r="HXD304" s="27"/>
      <c r="HXE304" s="19"/>
      <c r="HXG304" s="75"/>
      <c r="HXI304" s="22"/>
      <c r="HXJ304" s="131"/>
      <c r="HXL304" s="27"/>
      <c r="HXM304" s="19"/>
      <c r="HXO304" s="75"/>
      <c r="HXQ304" s="22"/>
      <c r="HXR304" s="131"/>
      <c r="HXT304" s="27"/>
      <c r="HXU304" s="19"/>
      <c r="HXW304" s="75"/>
      <c r="HXY304" s="22"/>
      <c r="HXZ304" s="131"/>
      <c r="HYB304" s="27"/>
      <c r="HYC304" s="19"/>
      <c r="HYE304" s="75"/>
      <c r="HYG304" s="22"/>
      <c r="HYH304" s="131"/>
      <c r="HYJ304" s="27"/>
      <c r="HYK304" s="19"/>
      <c r="HYM304" s="75"/>
      <c r="HYO304" s="22"/>
      <c r="HYP304" s="131"/>
      <c r="HYR304" s="27"/>
      <c r="HYS304" s="19"/>
      <c r="HYU304" s="75"/>
      <c r="HYW304" s="22"/>
      <c r="HYX304" s="131"/>
      <c r="HYZ304" s="27"/>
      <c r="HZA304" s="19"/>
      <c r="HZC304" s="75"/>
      <c r="HZE304" s="22"/>
      <c r="HZF304" s="131"/>
      <c r="HZH304" s="27"/>
      <c r="HZI304" s="19"/>
      <c r="HZK304" s="75"/>
      <c r="HZM304" s="22"/>
      <c r="HZN304" s="131"/>
      <c r="HZP304" s="27"/>
      <c r="HZQ304" s="19"/>
      <c r="HZS304" s="75"/>
      <c r="HZU304" s="22"/>
      <c r="HZV304" s="131"/>
      <c r="HZX304" s="27"/>
      <c r="HZY304" s="19"/>
      <c r="IAA304" s="75"/>
      <c r="IAC304" s="22"/>
      <c r="IAD304" s="131"/>
      <c r="IAF304" s="27"/>
      <c r="IAG304" s="19"/>
      <c r="IAI304" s="75"/>
      <c r="IAK304" s="22"/>
      <c r="IAL304" s="131"/>
      <c r="IAN304" s="27"/>
      <c r="IAO304" s="19"/>
      <c r="IAQ304" s="75"/>
      <c r="IAS304" s="22"/>
      <c r="IAT304" s="131"/>
      <c r="IAV304" s="27"/>
      <c r="IAW304" s="19"/>
      <c r="IAY304" s="75"/>
      <c r="IBA304" s="22"/>
      <c r="IBB304" s="131"/>
      <c r="IBD304" s="27"/>
      <c r="IBE304" s="19"/>
      <c r="IBG304" s="75"/>
      <c r="IBI304" s="22"/>
      <c r="IBJ304" s="131"/>
      <c r="IBL304" s="27"/>
      <c r="IBM304" s="19"/>
      <c r="IBO304" s="75"/>
      <c r="IBQ304" s="22"/>
      <c r="IBR304" s="131"/>
      <c r="IBT304" s="27"/>
      <c r="IBU304" s="19"/>
      <c r="IBW304" s="75"/>
      <c r="IBY304" s="22"/>
      <c r="IBZ304" s="131"/>
      <c r="ICB304" s="27"/>
      <c r="ICC304" s="19"/>
      <c r="ICE304" s="75"/>
      <c r="ICG304" s="22"/>
      <c r="ICH304" s="131"/>
      <c r="ICJ304" s="27"/>
      <c r="ICK304" s="19"/>
      <c r="ICM304" s="75"/>
      <c r="ICO304" s="22"/>
      <c r="ICP304" s="131"/>
      <c r="ICR304" s="27"/>
      <c r="ICS304" s="19"/>
      <c r="ICU304" s="75"/>
      <c r="ICW304" s="22"/>
      <c r="ICX304" s="131"/>
      <c r="ICZ304" s="27"/>
      <c r="IDA304" s="19"/>
      <c r="IDC304" s="75"/>
      <c r="IDE304" s="22"/>
      <c r="IDF304" s="131"/>
      <c r="IDH304" s="27"/>
      <c r="IDI304" s="19"/>
      <c r="IDK304" s="75"/>
      <c r="IDM304" s="22"/>
      <c r="IDN304" s="131"/>
      <c r="IDP304" s="27"/>
      <c r="IDQ304" s="19"/>
      <c r="IDS304" s="75"/>
      <c r="IDU304" s="22"/>
      <c r="IDV304" s="131"/>
      <c r="IDX304" s="27"/>
      <c r="IDY304" s="19"/>
      <c r="IEA304" s="75"/>
      <c r="IEC304" s="22"/>
      <c r="IED304" s="131"/>
      <c r="IEF304" s="27"/>
      <c r="IEG304" s="19"/>
      <c r="IEI304" s="75"/>
      <c r="IEK304" s="22"/>
      <c r="IEL304" s="131"/>
      <c r="IEN304" s="27"/>
      <c r="IEO304" s="19"/>
      <c r="IEQ304" s="75"/>
      <c r="IES304" s="22"/>
      <c r="IET304" s="131"/>
      <c r="IEV304" s="27"/>
      <c r="IEW304" s="19"/>
      <c r="IEY304" s="75"/>
      <c r="IFA304" s="22"/>
      <c r="IFB304" s="131"/>
      <c r="IFD304" s="27"/>
      <c r="IFE304" s="19"/>
      <c r="IFG304" s="75"/>
      <c r="IFI304" s="22"/>
      <c r="IFJ304" s="131"/>
      <c r="IFL304" s="27"/>
      <c r="IFM304" s="19"/>
      <c r="IFO304" s="75"/>
      <c r="IFQ304" s="22"/>
      <c r="IFR304" s="131"/>
      <c r="IFT304" s="27"/>
      <c r="IFU304" s="19"/>
      <c r="IFW304" s="75"/>
      <c r="IFY304" s="22"/>
      <c r="IFZ304" s="131"/>
      <c r="IGB304" s="27"/>
      <c r="IGC304" s="19"/>
      <c r="IGE304" s="75"/>
      <c r="IGG304" s="22"/>
      <c r="IGH304" s="131"/>
      <c r="IGJ304" s="27"/>
      <c r="IGK304" s="19"/>
      <c r="IGM304" s="75"/>
      <c r="IGO304" s="22"/>
      <c r="IGP304" s="131"/>
      <c r="IGR304" s="27"/>
      <c r="IGS304" s="19"/>
      <c r="IGU304" s="75"/>
      <c r="IGW304" s="22"/>
      <c r="IGX304" s="131"/>
      <c r="IGZ304" s="27"/>
      <c r="IHA304" s="19"/>
      <c r="IHC304" s="75"/>
      <c r="IHE304" s="22"/>
      <c r="IHF304" s="131"/>
      <c r="IHH304" s="27"/>
      <c r="IHI304" s="19"/>
      <c r="IHK304" s="75"/>
      <c r="IHM304" s="22"/>
      <c r="IHN304" s="131"/>
      <c r="IHP304" s="27"/>
      <c r="IHQ304" s="19"/>
      <c r="IHS304" s="75"/>
      <c r="IHU304" s="22"/>
      <c r="IHV304" s="131"/>
      <c r="IHX304" s="27"/>
      <c r="IHY304" s="19"/>
      <c r="IIA304" s="75"/>
      <c r="IIC304" s="22"/>
      <c r="IID304" s="131"/>
      <c r="IIF304" s="27"/>
      <c r="IIG304" s="19"/>
      <c r="III304" s="75"/>
      <c r="IIK304" s="22"/>
      <c r="IIL304" s="131"/>
      <c r="IIN304" s="27"/>
      <c r="IIO304" s="19"/>
      <c r="IIQ304" s="75"/>
      <c r="IIS304" s="22"/>
      <c r="IIT304" s="131"/>
      <c r="IIV304" s="27"/>
      <c r="IIW304" s="19"/>
      <c r="IIY304" s="75"/>
      <c r="IJA304" s="22"/>
      <c r="IJB304" s="131"/>
      <c r="IJD304" s="27"/>
      <c r="IJE304" s="19"/>
      <c r="IJG304" s="75"/>
      <c r="IJI304" s="22"/>
      <c r="IJJ304" s="131"/>
      <c r="IJL304" s="27"/>
      <c r="IJM304" s="19"/>
      <c r="IJO304" s="75"/>
      <c r="IJQ304" s="22"/>
      <c r="IJR304" s="131"/>
      <c r="IJT304" s="27"/>
      <c r="IJU304" s="19"/>
      <c r="IJW304" s="75"/>
      <c r="IJY304" s="22"/>
      <c r="IJZ304" s="131"/>
      <c r="IKB304" s="27"/>
      <c r="IKC304" s="19"/>
      <c r="IKE304" s="75"/>
      <c r="IKG304" s="22"/>
      <c r="IKH304" s="131"/>
      <c r="IKJ304" s="27"/>
      <c r="IKK304" s="19"/>
      <c r="IKM304" s="75"/>
      <c r="IKO304" s="22"/>
      <c r="IKP304" s="131"/>
      <c r="IKR304" s="27"/>
      <c r="IKS304" s="19"/>
      <c r="IKU304" s="75"/>
      <c r="IKW304" s="22"/>
      <c r="IKX304" s="131"/>
      <c r="IKZ304" s="27"/>
      <c r="ILA304" s="19"/>
      <c r="ILC304" s="75"/>
      <c r="ILE304" s="22"/>
      <c r="ILF304" s="131"/>
      <c r="ILH304" s="27"/>
      <c r="ILI304" s="19"/>
      <c r="ILK304" s="75"/>
      <c r="ILM304" s="22"/>
      <c r="ILN304" s="131"/>
      <c r="ILP304" s="27"/>
      <c r="ILQ304" s="19"/>
      <c r="ILS304" s="75"/>
      <c r="ILU304" s="22"/>
      <c r="ILV304" s="131"/>
      <c r="ILX304" s="27"/>
      <c r="ILY304" s="19"/>
      <c r="IMA304" s="75"/>
      <c r="IMC304" s="22"/>
      <c r="IMD304" s="131"/>
      <c r="IMF304" s="27"/>
      <c r="IMG304" s="19"/>
      <c r="IMI304" s="75"/>
      <c r="IMK304" s="22"/>
      <c r="IML304" s="131"/>
      <c r="IMN304" s="27"/>
      <c r="IMO304" s="19"/>
      <c r="IMQ304" s="75"/>
      <c r="IMS304" s="22"/>
      <c r="IMT304" s="131"/>
      <c r="IMV304" s="27"/>
      <c r="IMW304" s="19"/>
      <c r="IMY304" s="75"/>
      <c r="INA304" s="22"/>
      <c r="INB304" s="131"/>
      <c r="IND304" s="27"/>
      <c r="INE304" s="19"/>
      <c r="ING304" s="75"/>
      <c r="INI304" s="22"/>
      <c r="INJ304" s="131"/>
      <c r="INL304" s="27"/>
      <c r="INM304" s="19"/>
      <c r="INO304" s="75"/>
      <c r="INQ304" s="22"/>
      <c r="INR304" s="131"/>
      <c r="INT304" s="27"/>
      <c r="INU304" s="19"/>
      <c r="INW304" s="75"/>
      <c r="INY304" s="22"/>
      <c r="INZ304" s="131"/>
      <c r="IOB304" s="27"/>
      <c r="IOC304" s="19"/>
      <c r="IOE304" s="75"/>
      <c r="IOG304" s="22"/>
      <c r="IOH304" s="131"/>
      <c r="IOJ304" s="27"/>
      <c r="IOK304" s="19"/>
      <c r="IOM304" s="75"/>
      <c r="IOO304" s="22"/>
      <c r="IOP304" s="131"/>
      <c r="IOR304" s="27"/>
      <c r="IOS304" s="19"/>
      <c r="IOU304" s="75"/>
      <c r="IOW304" s="22"/>
      <c r="IOX304" s="131"/>
      <c r="IOZ304" s="27"/>
      <c r="IPA304" s="19"/>
      <c r="IPC304" s="75"/>
      <c r="IPE304" s="22"/>
      <c r="IPF304" s="131"/>
      <c r="IPH304" s="27"/>
      <c r="IPI304" s="19"/>
      <c r="IPK304" s="75"/>
      <c r="IPM304" s="22"/>
      <c r="IPN304" s="131"/>
      <c r="IPP304" s="27"/>
      <c r="IPQ304" s="19"/>
      <c r="IPS304" s="75"/>
      <c r="IPU304" s="22"/>
      <c r="IPV304" s="131"/>
      <c r="IPX304" s="27"/>
      <c r="IPY304" s="19"/>
      <c r="IQA304" s="75"/>
      <c r="IQC304" s="22"/>
      <c r="IQD304" s="131"/>
      <c r="IQF304" s="27"/>
      <c r="IQG304" s="19"/>
      <c r="IQI304" s="75"/>
      <c r="IQK304" s="22"/>
      <c r="IQL304" s="131"/>
      <c r="IQN304" s="27"/>
      <c r="IQO304" s="19"/>
      <c r="IQQ304" s="75"/>
      <c r="IQS304" s="22"/>
      <c r="IQT304" s="131"/>
      <c r="IQV304" s="27"/>
      <c r="IQW304" s="19"/>
      <c r="IQY304" s="75"/>
      <c r="IRA304" s="22"/>
      <c r="IRB304" s="131"/>
      <c r="IRD304" s="27"/>
      <c r="IRE304" s="19"/>
      <c r="IRG304" s="75"/>
      <c r="IRI304" s="22"/>
      <c r="IRJ304" s="131"/>
      <c r="IRL304" s="27"/>
      <c r="IRM304" s="19"/>
      <c r="IRO304" s="75"/>
      <c r="IRQ304" s="22"/>
      <c r="IRR304" s="131"/>
      <c r="IRT304" s="27"/>
      <c r="IRU304" s="19"/>
      <c r="IRW304" s="75"/>
      <c r="IRY304" s="22"/>
      <c r="IRZ304" s="131"/>
      <c r="ISB304" s="27"/>
      <c r="ISC304" s="19"/>
      <c r="ISE304" s="75"/>
      <c r="ISG304" s="22"/>
      <c r="ISH304" s="131"/>
      <c r="ISJ304" s="27"/>
      <c r="ISK304" s="19"/>
      <c r="ISM304" s="75"/>
      <c r="ISO304" s="22"/>
      <c r="ISP304" s="131"/>
      <c r="ISR304" s="27"/>
      <c r="ISS304" s="19"/>
      <c r="ISU304" s="75"/>
      <c r="ISW304" s="22"/>
      <c r="ISX304" s="131"/>
      <c r="ISZ304" s="27"/>
      <c r="ITA304" s="19"/>
      <c r="ITC304" s="75"/>
      <c r="ITE304" s="22"/>
      <c r="ITF304" s="131"/>
      <c r="ITH304" s="27"/>
      <c r="ITI304" s="19"/>
      <c r="ITK304" s="75"/>
      <c r="ITM304" s="22"/>
      <c r="ITN304" s="131"/>
      <c r="ITP304" s="27"/>
      <c r="ITQ304" s="19"/>
      <c r="ITS304" s="75"/>
      <c r="ITU304" s="22"/>
      <c r="ITV304" s="131"/>
      <c r="ITX304" s="27"/>
      <c r="ITY304" s="19"/>
      <c r="IUA304" s="75"/>
      <c r="IUC304" s="22"/>
      <c r="IUD304" s="131"/>
      <c r="IUF304" s="27"/>
      <c r="IUG304" s="19"/>
      <c r="IUI304" s="75"/>
      <c r="IUK304" s="22"/>
      <c r="IUL304" s="131"/>
      <c r="IUN304" s="27"/>
      <c r="IUO304" s="19"/>
      <c r="IUQ304" s="75"/>
      <c r="IUS304" s="22"/>
      <c r="IUT304" s="131"/>
      <c r="IUV304" s="27"/>
      <c r="IUW304" s="19"/>
      <c r="IUY304" s="75"/>
      <c r="IVA304" s="22"/>
      <c r="IVB304" s="131"/>
      <c r="IVD304" s="27"/>
      <c r="IVE304" s="19"/>
      <c r="IVG304" s="75"/>
      <c r="IVI304" s="22"/>
      <c r="IVJ304" s="131"/>
      <c r="IVL304" s="27"/>
      <c r="IVM304" s="19"/>
      <c r="IVO304" s="75"/>
      <c r="IVQ304" s="22"/>
      <c r="IVR304" s="131"/>
      <c r="IVT304" s="27"/>
      <c r="IVU304" s="19"/>
      <c r="IVW304" s="75"/>
      <c r="IVY304" s="22"/>
      <c r="IVZ304" s="131"/>
      <c r="IWB304" s="27"/>
      <c r="IWC304" s="19"/>
      <c r="IWE304" s="75"/>
      <c r="IWG304" s="22"/>
      <c r="IWH304" s="131"/>
      <c r="IWJ304" s="27"/>
      <c r="IWK304" s="19"/>
      <c r="IWM304" s="75"/>
      <c r="IWO304" s="22"/>
      <c r="IWP304" s="131"/>
      <c r="IWR304" s="27"/>
      <c r="IWS304" s="19"/>
      <c r="IWU304" s="75"/>
      <c r="IWW304" s="22"/>
      <c r="IWX304" s="131"/>
      <c r="IWZ304" s="27"/>
      <c r="IXA304" s="19"/>
      <c r="IXC304" s="75"/>
      <c r="IXE304" s="22"/>
      <c r="IXF304" s="131"/>
      <c r="IXH304" s="27"/>
      <c r="IXI304" s="19"/>
      <c r="IXK304" s="75"/>
      <c r="IXM304" s="22"/>
      <c r="IXN304" s="131"/>
      <c r="IXP304" s="27"/>
      <c r="IXQ304" s="19"/>
      <c r="IXS304" s="75"/>
      <c r="IXU304" s="22"/>
      <c r="IXV304" s="131"/>
      <c r="IXX304" s="27"/>
      <c r="IXY304" s="19"/>
      <c r="IYA304" s="75"/>
      <c r="IYC304" s="22"/>
      <c r="IYD304" s="131"/>
      <c r="IYF304" s="27"/>
      <c r="IYG304" s="19"/>
      <c r="IYI304" s="75"/>
      <c r="IYK304" s="22"/>
      <c r="IYL304" s="131"/>
      <c r="IYN304" s="27"/>
      <c r="IYO304" s="19"/>
      <c r="IYQ304" s="75"/>
      <c r="IYS304" s="22"/>
      <c r="IYT304" s="131"/>
      <c r="IYV304" s="27"/>
      <c r="IYW304" s="19"/>
      <c r="IYY304" s="75"/>
      <c r="IZA304" s="22"/>
      <c r="IZB304" s="131"/>
      <c r="IZD304" s="27"/>
      <c r="IZE304" s="19"/>
      <c r="IZG304" s="75"/>
      <c r="IZI304" s="22"/>
      <c r="IZJ304" s="131"/>
      <c r="IZL304" s="27"/>
      <c r="IZM304" s="19"/>
      <c r="IZO304" s="75"/>
      <c r="IZQ304" s="22"/>
      <c r="IZR304" s="131"/>
      <c r="IZT304" s="27"/>
      <c r="IZU304" s="19"/>
      <c r="IZW304" s="75"/>
      <c r="IZY304" s="22"/>
      <c r="IZZ304" s="131"/>
      <c r="JAB304" s="27"/>
      <c r="JAC304" s="19"/>
      <c r="JAE304" s="75"/>
      <c r="JAG304" s="22"/>
      <c r="JAH304" s="131"/>
      <c r="JAJ304" s="27"/>
      <c r="JAK304" s="19"/>
      <c r="JAM304" s="75"/>
      <c r="JAO304" s="22"/>
      <c r="JAP304" s="131"/>
      <c r="JAR304" s="27"/>
      <c r="JAS304" s="19"/>
      <c r="JAU304" s="75"/>
      <c r="JAW304" s="22"/>
      <c r="JAX304" s="131"/>
      <c r="JAZ304" s="27"/>
      <c r="JBA304" s="19"/>
      <c r="JBC304" s="75"/>
      <c r="JBE304" s="22"/>
      <c r="JBF304" s="131"/>
      <c r="JBH304" s="27"/>
      <c r="JBI304" s="19"/>
      <c r="JBK304" s="75"/>
      <c r="JBM304" s="22"/>
      <c r="JBN304" s="131"/>
      <c r="JBP304" s="27"/>
      <c r="JBQ304" s="19"/>
      <c r="JBS304" s="75"/>
      <c r="JBU304" s="22"/>
      <c r="JBV304" s="131"/>
      <c r="JBX304" s="27"/>
      <c r="JBY304" s="19"/>
      <c r="JCA304" s="75"/>
      <c r="JCC304" s="22"/>
      <c r="JCD304" s="131"/>
      <c r="JCF304" s="27"/>
      <c r="JCG304" s="19"/>
      <c r="JCI304" s="75"/>
      <c r="JCK304" s="22"/>
      <c r="JCL304" s="131"/>
      <c r="JCN304" s="27"/>
      <c r="JCO304" s="19"/>
      <c r="JCQ304" s="75"/>
      <c r="JCS304" s="22"/>
      <c r="JCT304" s="131"/>
      <c r="JCV304" s="27"/>
      <c r="JCW304" s="19"/>
      <c r="JCY304" s="75"/>
      <c r="JDA304" s="22"/>
      <c r="JDB304" s="131"/>
      <c r="JDD304" s="27"/>
      <c r="JDE304" s="19"/>
      <c r="JDG304" s="75"/>
      <c r="JDI304" s="22"/>
      <c r="JDJ304" s="131"/>
      <c r="JDL304" s="27"/>
      <c r="JDM304" s="19"/>
      <c r="JDO304" s="75"/>
      <c r="JDQ304" s="22"/>
      <c r="JDR304" s="131"/>
      <c r="JDT304" s="27"/>
      <c r="JDU304" s="19"/>
      <c r="JDW304" s="75"/>
      <c r="JDY304" s="22"/>
      <c r="JDZ304" s="131"/>
      <c r="JEB304" s="27"/>
      <c r="JEC304" s="19"/>
      <c r="JEE304" s="75"/>
      <c r="JEG304" s="22"/>
      <c r="JEH304" s="131"/>
      <c r="JEJ304" s="27"/>
      <c r="JEK304" s="19"/>
      <c r="JEM304" s="75"/>
      <c r="JEO304" s="22"/>
      <c r="JEP304" s="131"/>
      <c r="JER304" s="27"/>
      <c r="JES304" s="19"/>
      <c r="JEU304" s="75"/>
      <c r="JEW304" s="22"/>
      <c r="JEX304" s="131"/>
      <c r="JEZ304" s="27"/>
      <c r="JFA304" s="19"/>
      <c r="JFC304" s="75"/>
      <c r="JFE304" s="22"/>
      <c r="JFF304" s="131"/>
      <c r="JFH304" s="27"/>
      <c r="JFI304" s="19"/>
      <c r="JFK304" s="75"/>
      <c r="JFM304" s="22"/>
      <c r="JFN304" s="131"/>
      <c r="JFP304" s="27"/>
      <c r="JFQ304" s="19"/>
      <c r="JFS304" s="75"/>
      <c r="JFU304" s="22"/>
      <c r="JFV304" s="131"/>
      <c r="JFX304" s="27"/>
      <c r="JFY304" s="19"/>
      <c r="JGA304" s="75"/>
      <c r="JGC304" s="22"/>
      <c r="JGD304" s="131"/>
      <c r="JGF304" s="27"/>
      <c r="JGG304" s="19"/>
      <c r="JGI304" s="75"/>
      <c r="JGK304" s="22"/>
      <c r="JGL304" s="131"/>
      <c r="JGN304" s="27"/>
      <c r="JGO304" s="19"/>
      <c r="JGQ304" s="75"/>
      <c r="JGS304" s="22"/>
      <c r="JGT304" s="131"/>
      <c r="JGV304" s="27"/>
      <c r="JGW304" s="19"/>
      <c r="JGY304" s="75"/>
      <c r="JHA304" s="22"/>
      <c r="JHB304" s="131"/>
      <c r="JHD304" s="27"/>
      <c r="JHE304" s="19"/>
      <c r="JHG304" s="75"/>
      <c r="JHI304" s="22"/>
      <c r="JHJ304" s="131"/>
      <c r="JHL304" s="27"/>
      <c r="JHM304" s="19"/>
      <c r="JHO304" s="75"/>
      <c r="JHQ304" s="22"/>
      <c r="JHR304" s="131"/>
      <c r="JHT304" s="27"/>
      <c r="JHU304" s="19"/>
      <c r="JHW304" s="75"/>
      <c r="JHY304" s="22"/>
      <c r="JHZ304" s="131"/>
      <c r="JIB304" s="27"/>
      <c r="JIC304" s="19"/>
      <c r="JIE304" s="75"/>
      <c r="JIG304" s="22"/>
      <c r="JIH304" s="131"/>
      <c r="JIJ304" s="27"/>
      <c r="JIK304" s="19"/>
      <c r="JIM304" s="75"/>
      <c r="JIO304" s="22"/>
      <c r="JIP304" s="131"/>
      <c r="JIR304" s="27"/>
      <c r="JIS304" s="19"/>
      <c r="JIU304" s="75"/>
      <c r="JIW304" s="22"/>
      <c r="JIX304" s="131"/>
      <c r="JIZ304" s="27"/>
      <c r="JJA304" s="19"/>
      <c r="JJC304" s="75"/>
      <c r="JJE304" s="22"/>
      <c r="JJF304" s="131"/>
      <c r="JJH304" s="27"/>
      <c r="JJI304" s="19"/>
      <c r="JJK304" s="75"/>
      <c r="JJM304" s="22"/>
      <c r="JJN304" s="131"/>
      <c r="JJP304" s="27"/>
      <c r="JJQ304" s="19"/>
      <c r="JJS304" s="75"/>
      <c r="JJU304" s="22"/>
      <c r="JJV304" s="131"/>
      <c r="JJX304" s="27"/>
      <c r="JJY304" s="19"/>
      <c r="JKA304" s="75"/>
      <c r="JKC304" s="22"/>
      <c r="JKD304" s="131"/>
      <c r="JKF304" s="27"/>
      <c r="JKG304" s="19"/>
      <c r="JKI304" s="75"/>
      <c r="JKK304" s="22"/>
      <c r="JKL304" s="131"/>
      <c r="JKN304" s="27"/>
      <c r="JKO304" s="19"/>
      <c r="JKQ304" s="75"/>
      <c r="JKS304" s="22"/>
      <c r="JKT304" s="131"/>
      <c r="JKV304" s="27"/>
      <c r="JKW304" s="19"/>
      <c r="JKY304" s="75"/>
      <c r="JLA304" s="22"/>
      <c r="JLB304" s="131"/>
      <c r="JLD304" s="27"/>
      <c r="JLE304" s="19"/>
      <c r="JLG304" s="75"/>
      <c r="JLI304" s="22"/>
      <c r="JLJ304" s="131"/>
      <c r="JLL304" s="27"/>
      <c r="JLM304" s="19"/>
      <c r="JLO304" s="75"/>
      <c r="JLQ304" s="22"/>
      <c r="JLR304" s="131"/>
      <c r="JLT304" s="27"/>
      <c r="JLU304" s="19"/>
      <c r="JLW304" s="75"/>
      <c r="JLY304" s="22"/>
      <c r="JLZ304" s="131"/>
      <c r="JMB304" s="27"/>
      <c r="JMC304" s="19"/>
      <c r="JME304" s="75"/>
      <c r="JMG304" s="22"/>
      <c r="JMH304" s="131"/>
      <c r="JMJ304" s="27"/>
      <c r="JMK304" s="19"/>
      <c r="JMM304" s="75"/>
      <c r="JMO304" s="22"/>
      <c r="JMP304" s="131"/>
      <c r="JMR304" s="27"/>
      <c r="JMS304" s="19"/>
      <c r="JMU304" s="75"/>
      <c r="JMW304" s="22"/>
      <c r="JMX304" s="131"/>
      <c r="JMZ304" s="27"/>
      <c r="JNA304" s="19"/>
      <c r="JNC304" s="75"/>
      <c r="JNE304" s="22"/>
      <c r="JNF304" s="131"/>
      <c r="JNH304" s="27"/>
      <c r="JNI304" s="19"/>
      <c r="JNK304" s="75"/>
      <c r="JNM304" s="22"/>
      <c r="JNN304" s="131"/>
      <c r="JNP304" s="27"/>
      <c r="JNQ304" s="19"/>
      <c r="JNS304" s="75"/>
      <c r="JNU304" s="22"/>
      <c r="JNV304" s="131"/>
      <c r="JNX304" s="27"/>
      <c r="JNY304" s="19"/>
      <c r="JOA304" s="75"/>
      <c r="JOC304" s="22"/>
      <c r="JOD304" s="131"/>
      <c r="JOF304" s="27"/>
      <c r="JOG304" s="19"/>
      <c r="JOI304" s="75"/>
      <c r="JOK304" s="22"/>
      <c r="JOL304" s="131"/>
      <c r="JON304" s="27"/>
      <c r="JOO304" s="19"/>
      <c r="JOQ304" s="75"/>
      <c r="JOS304" s="22"/>
      <c r="JOT304" s="131"/>
      <c r="JOV304" s="27"/>
      <c r="JOW304" s="19"/>
      <c r="JOY304" s="75"/>
      <c r="JPA304" s="22"/>
      <c r="JPB304" s="131"/>
      <c r="JPD304" s="27"/>
      <c r="JPE304" s="19"/>
      <c r="JPG304" s="75"/>
      <c r="JPI304" s="22"/>
      <c r="JPJ304" s="131"/>
      <c r="JPL304" s="27"/>
      <c r="JPM304" s="19"/>
      <c r="JPO304" s="75"/>
      <c r="JPQ304" s="22"/>
      <c r="JPR304" s="131"/>
      <c r="JPT304" s="27"/>
      <c r="JPU304" s="19"/>
      <c r="JPW304" s="75"/>
      <c r="JPY304" s="22"/>
      <c r="JPZ304" s="131"/>
      <c r="JQB304" s="27"/>
      <c r="JQC304" s="19"/>
      <c r="JQE304" s="75"/>
      <c r="JQG304" s="22"/>
      <c r="JQH304" s="131"/>
      <c r="JQJ304" s="27"/>
      <c r="JQK304" s="19"/>
      <c r="JQM304" s="75"/>
      <c r="JQO304" s="22"/>
      <c r="JQP304" s="131"/>
      <c r="JQR304" s="27"/>
      <c r="JQS304" s="19"/>
      <c r="JQU304" s="75"/>
      <c r="JQW304" s="22"/>
      <c r="JQX304" s="131"/>
      <c r="JQZ304" s="27"/>
      <c r="JRA304" s="19"/>
      <c r="JRC304" s="75"/>
      <c r="JRE304" s="22"/>
      <c r="JRF304" s="131"/>
      <c r="JRH304" s="27"/>
      <c r="JRI304" s="19"/>
      <c r="JRK304" s="75"/>
      <c r="JRM304" s="22"/>
      <c r="JRN304" s="131"/>
      <c r="JRP304" s="27"/>
      <c r="JRQ304" s="19"/>
      <c r="JRS304" s="75"/>
      <c r="JRU304" s="22"/>
      <c r="JRV304" s="131"/>
      <c r="JRX304" s="27"/>
      <c r="JRY304" s="19"/>
      <c r="JSA304" s="75"/>
      <c r="JSC304" s="22"/>
      <c r="JSD304" s="131"/>
      <c r="JSF304" s="27"/>
      <c r="JSG304" s="19"/>
      <c r="JSI304" s="75"/>
      <c r="JSK304" s="22"/>
      <c r="JSL304" s="131"/>
      <c r="JSN304" s="27"/>
      <c r="JSO304" s="19"/>
      <c r="JSQ304" s="75"/>
      <c r="JSS304" s="22"/>
      <c r="JST304" s="131"/>
      <c r="JSV304" s="27"/>
      <c r="JSW304" s="19"/>
      <c r="JSY304" s="75"/>
      <c r="JTA304" s="22"/>
      <c r="JTB304" s="131"/>
      <c r="JTD304" s="27"/>
      <c r="JTE304" s="19"/>
      <c r="JTG304" s="75"/>
      <c r="JTI304" s="22"/>
      <c r="JTJ304" s="131"/>
      <c r="JTL304" s="27"/>
      <c r="JTM304" s="19"/>
      <c r="JTO304" s="75"/>
      <c r="JTQ304" s="22"/>
      <c r="JTR304" s="131"/>
      <c r="JTT304" s="27"/>
      <c r="JTU304" s="19"/>
      <c r="JTW304" s="75"/>
      <c r="JTY304" s="22"/>
      <c r="JTZ304" s="131"/>
      <c r="JUB304" s="27"/>
      <c r="JUC304" s="19"/>
      <c r="JUE304" s="75"/>
      <c r="JUG304" s="22"/>
      <c r="JUH304" s="131"/>
      <c r="JUJ304" s="27"/>
      <c r="JUK304" s="19"/>
      <c r="JUM304" s="75"/>
      <c r="JUO304" s="22"/>
      <c r="JUP304" s="131"/>
      <c r="JUR304" s="27"/>
      <c r="JUS304" s="19"/>
      <c r="JUU304" s="75"/>
      <c r="JUW304" s="22"/>
      <c r="JUX304" s="131"/>
      <c r="JUZ304" s="27"/>
      <c r="JVA304" s="19"/>
      <c r="JVC304" s="75"/>
      <c r="JVE304" s="22"/>
      <c r="JVF304" s="131"/>
      <c r="JVH304" s="27"/>
      <c r="JVI304" s="19"/>
      <c r="JVK304" s="75"/>
      <c r="JVM304" s="22"/>
      <c r="JVN304" s="131"/>
      <c r="JVP304" s="27"/>
      <c r="JVQ304" s="19"/>
      <c r="JVS304" s="75"/>
      <c r="JVU304" s="22"/>
      <c r="JVV304" s="131"/>
      <c r="JVX304" s="27"/>
      <c r="JVY304" s="19"/>
      <c r="JWA304" s="75"/>
      <c r="JWC304" s="22"/>
      <c r="JWD304" s="131"/>
      <c r="JWF304" s="27"/>
      <c r="JWG304" s="19"/>
      <c r="JWI304" s="75"/>
      <c r="JWK304" s="22"/>
      <c r="JWL304" s="131"/>
      <c r="JWN304" s="27"/>
      <c r="JWO304" s="19"/>
      <c r="JWQ304" s="75"/>
      <c r="JWS304" s="22"/>
      <c r="JWT304" s="131"/>
      <c r="JWV304" s="27"/>
      <c r="JWW304" s="19"/>
      <c r="JWY304" s="75"/>
      <c r="JXA304" s="22"/>
      <c r="JXB304" s="131"/>
      <c r="JXD304" s="27"/>
      <c r="JXE304" s="19"/>
      <c r="JXG304" s="75"/>
      <c r="JXI304" s="22"/>
      <c r="JXJ304" s="131"/>
      <c r="JXL304" s="27"/>
      <c r="JXM304" s="19"/>
      <c r="JXO304" s="75"/>
      <c r="JXQ304" s="22"/>
      <c r="JXR304" s="131"/>
      <c r="JXT304" s="27"/>
      <c r="JXU304" s="19"/>
      <c r="JXW304" s="75"/>
      <c r="JXY304" s="22"/>
      <c r="JXZ304" s="131"/>
      <c r="JYB304" s="27"/>
      <c r="JYC304" s="19"/>
      <c r="JYE304" s="75"/>
      <c r="JYG304" s="22"/>
      <c r="JYH304" s="131"/>
      <c r="JYJ304" s="27"/>
      <c r="JYK304" s="19"/>
      <c r="JYM304" s="75"/>
      <c r="JYO304" s="22"/>
      <c r="JYP304" s="131"/>
      <c r="JYR304" s="27"/>
      <c r="JYS304" s="19"/>
      <c r="JYU304" s="75"/>
      <c r="JYW304" s="22"/>
      <c r="JYX304" s="131"/>
      <c r="JYZ304" s="27"/>
      <c r="JZA304" s="19"/>
      <c r="JZC304" s="75"/>
      <c r="JZE304" s="22"/>
      <c r="JZF304" s="131"/>
      <c r="JZH304" s="27"/>
      <c r="JZI304" s="19"/>
      <c r="JZK304" s="75"/>
      <c r="JZM304" s="22"/>
      <c r="JZN304" s="131"/>
      <c r="JZP304" s="27"/>
      <c r="JZQ304" s="19"/>
      <c r="JZS304" s="75"/>
      <c r="JZU304" s="22"/>
      <c r="JZV304" s="131"/>
      <c r="JZX304" s="27"/>
      <c r="JZY304" s="19"/>
      <c r="KAA304" s="75"/>
      <c r="KAC304" s="22"/>
      <c r="KAD304" s="131"/>
      <c r="KAF304" s="27"/>
      <c r="KAG304" s="19"/>
      <c r="KAI304" s="75"/>
      <c r="KAK304" s="22"/>
      <c r="KAL304" s="131"/>
      <c r="KAN304" s="27"/>
      <c r="KAO304" s="19"/>
      <c r="KAQ304" s="75"/>
      <c r="KAS304" s="22"/>
      <c r="KAT304" s="131"/>
      <c r="KAV304" s="27"/>
      <c r="KAW304" s="19"/>
      <c r="KAY304" s="75"/>
      <c r="KBA304" s="22"/>
      <c r="KBB304" s="131"/>
      <c r="KBD304" s="27"/>
      <c r="KBE304" s="19"/>
      <c r="KBG304" s="75"/>
      <c r="KBI304" s="22"/>
      <c r="KBJ304" s="131"/>
      <c r="KBL304" s="27"/>
      <c r="KBM304" s="19"/>
      <c r="KBO304" s="75"/>
      <c r="KBQ304" s="22"/>
      <c r="KBR304" s="131"/>
      <c r="KBT304" s="27"/>
      <c r="KBU304" s="19"/>
      <c r="KBW304" s="75"/>
      <c r="KBY304" s="22"/>
      <c r="KBZ304" s="131"/>
      <c r="KCB304" s="27"/>
      <c r="KCC304" s="19"/>
      <c r="KCE304" s="75"/>
      <c r="KCG304" s="22"/>
      <c r="KCH304" s="131"/>
      <c r="KCJ304" s="27"/>
      <c r="KCK304" s="19"/>
      <c r="KCM304" s="75"/>
      <c r="KCO304" s="22"/>
      <c r="KCP304" s="131"/>
      <c r="KCR304" s="27"/>
      <c r="KCS304" s="19"/>
      <c r="KCU304" s="75"/>
      <c r="KCW304" s="22"/>
      <c r="KCX304" s="131"/>
      <c r="KCZ304" s="27"/>
      <c r="KDA304" s="19"/>
      <c r="KDC304" s="75"/>
      <c r="KDE304" s="22"/>
      <c r="KDF304" s="131"/>
      <c r="KDH304" s="27"/>
      <c r="KDI304" s="19"/>
      <c r="KDK304" s="75"/>
      <c r="KDM304" s="22"/>
      <c r="KDN304" s="131"/>
      <c r="KDP304" s="27"/>
      <c r="KDQ304" s="19"/>
      <c r="KDS304" s="75"/>
      <c r="KDU304" s="22"/>
      <c r="KDV304" s="131"/>
      <c r="KDX304" s="27"/>
      <c r="KDY304" s="19"/>
      <c r="KEA304" s="75"/>
      <c r="KEC304" s="22"/>
      <c r="KED304" s="131"/>
      <c r="KEF304" s="27"/>
      <c r="KEG304" s="19"/>
      <c r="KEI304" s="75"/>
      <c r="KEK304" s="22"/>
      <c r="KEL304" s="131"/>
      <c r="KEN304" s="27"/>
      <c r="KEO304" s="19"/>
      <c r="KEQ304" s="75"/>
      <c r="KES304" s="22"/>
      <c r="KET304" s="131"/>
      <c r="KEV304" s="27"/>
      <c r="KEW304" s="19"/>
      <c r="KEY304" s="75"/>
      <c r="KFA304" s="22"/>
      <c r="KFB304" s="131"/>
      <c r="KFD304" s="27"/>
      <c r="KFE304" s="19"/>
      <c r="KFG304" s="75"/>
      <c r="KFI304" s="22"/>
      <c r="KFJ304" s="131"/>
      <c r="KFL304" s="27"/>
      <c r="KFM304" s="19"/>
      <c r="KFO304" s="75"/>
      <c r="KFQ304" s="22"/>
      <c r="KFR304" s="131"/>
      <c r="KFT304" s="27"/>
      <c r="KFU304" s="19"/>
      <c r="KFW304" s="75"/>
      <c r="KFY304" s="22"/>
      <c r="KFZ304" s="131"/>
      <c r="KGB304" s="27"/>
      <c r="KGC304" s="19"/>
      <c r="KGE304" s="75"/>
      <c r="KGG304" s="22"/>
      <c r="KGH304" s="131"/>
      <c r="KGJ304" s="27"/>
      <c r="KGK304" s="19"/>
      <c r="KGM304" s="75"/>
      <c r="KGO304" s="22"/>
      <c r="KGP304" s="131"/>
      <c r="KGR304" s="27"/>
      <c r="KGS304" s="19"/>
      <c r="KGU304" s="75"/>
      <c r="KGW304" s="22"/>
      <c r="KGX304" s="131"/>
      <c r="KGZ304" s="27"/>
      <c r="KHA304" s="19"/>
      <c r="KHC304" s="75"/>
      <c r="KHE304" s="22"/>
      <c r="KHF304" s="131"/>
      <c r="KHH304" s="27"/>
      <c r="KHI304" s="19"/>
      <c r="KHK304" s="75"/>
      <c r="KHM304" s="22"/>
      <c r="KHN304" s="131"/>
      <c r="KHP304" s="27"/>
      <c r="KHQ304" s="19"/>
      <c r="KHS304" s="75"/>
      <c r="KHU304" s="22"/>
      <c r="KHV304" s="131"/>
      <c r="KHX304" s="27"/>
      <c r="KHY304" s="19"/>
      <c r="KIA304" s="75"/>
      <c r="KIC304" s="22"/>
      <c r="KID304" s="131"/>
      <c r="KIF304" s="27"/>
      <c r="KIG304" s="19"/>
      <c r="KII304" s="75"/>
      <c r="KIK304" s="22"/>
      <c r="KIL304" s="131"/>
      <c r="KIN304" s="27"/>
      <c r="KIO304" s="19"/>
      <c r="KIQ304" s="75"/>
      <c r="KIS304" s="22"/>
      <c r="KIT304" s="131"/>
      <c r="KIV304" s="27"/>
      <c r="KIW304" s="19"/>
      <c r="KIY304" s="75"/>
      <c r="KJA304" s="22"/>
      <c r="KJB304" s="131"/>
      <c r="KJD304" s="27"/>
      <c r="KJE304" s="19"/>
      <c r="KJG304" s="75"/>
      <c r="KJI304" s="22"/>
      <c r="KJJ304" s="131"/>
      <c r="KJL304" s="27"/>
      <c r="KJM304" s="19"/>
      <c r="KJO304" s="75"/>
      <c r="KJQ304" s="22"/>
      <c r="KJR304" s="131"/>
      <c r="KJT304" s="27"/>
      <c r="KJU304" s="19"/>
      <c r="KJW304" s="75"/>
      <c r="KJY304" s="22"/>
      <c r="KJZ304" s="131"/>
      <c r="KKB304" s="27"/>
      <c r="KKC304" s="19"/>
      <c r="KKE304" s="75"/>
      <c r="KKG304" s="22"/>
      <c r="KKH304" s="131"/>
      <c r="KKJ304" s="27"/>
      <c r="KKK304" s="19"/>
      <c r="KKM304" s="75"/>
      <c r="KKO304" s="22"/>
      <c r="KKP304" s="131"/>
      <c r="KKR304" s="27"/>
      <c r="KKS304" s="19"/>
      <c r="KKU304" s="75"/>
      <c r="KKW304" s="22"/>
      <c r="KKX304" s="131"/>
      <c r="KKZ304" s="27"/>
      <c r="KLA304" s="19"/>
      <c r="KLC304" s="75"/>
      <c r="KLE304" s="22"/>
      <c r="KLF304" s="131"/>
      <c r="KLH304" s="27"/>
      <c r="KLI304" s="19"/>
      <c r="KLK304" s="75"/>
      <c r="KLM304" s="22"/>
      <c r="KLN304" s="131"/>
      <c r="KLP304" s="27"/>
      <c r="KLQ304" s="19"/>
      <c r="KLS304" s="75"/>
      <c r="KLU304" s="22"/>
      <c r="KLV304" s="131"/>
      <c r="KLX304" s="27"/>
      <c r="KLY304" s="19"/>
      <c r="KMA304" s="75"/>
      <c r="KMC304" s="22"/>
      <c r="KMD304" s="131"/>
      <c r="KMF304" s="27"/>
      <c r="KMG304" s="19"/>
      <c r="KMI304" s="75"/>
      <c r="KMK304" s="22"/>
      <c r="KML304" s="131"/>
      <c r="KMN304" s="27"/>
      <c r="KMO304" s="19"/>
      <c r="KMQ304" s="75"/>
      <c r="KMS304" s="22"/>
      <c r="KMT304" s="131"/>
      <c r="KMV304" s="27"/>
      <c r="KMW304" s="19"/>
      <c r="KMY304" s="75"/>
      <c r="KNA304" s="22"/>
      <c r="KNB304" s="131"/>
      <c r="KND304" s="27"/>
      <c r="KNE304" s="19"/>
      <c r="KNG304" s="75"/>
      <c r="KNI304" s="22"/>
      <c r="KNJ304" s="131"/>
      <c r="KNL304" s="27"/>
      <c r="KNM304" s="19"/>
      <c r="KNO304" s="75"/>
      <c r="KNQ304" s="22"/>
      <c r="KNR304" s="131"/>
      <c r="KNT304" s="27"/>
      <c r="KNU304" s="19"/>
      <c r="KNW304" s="75"/>
      <c r="KNY304" s="22"/>
      <c r="KNZ304" s="131"/>
      <c r="KOB304" s="27"/>
      <c r="KOC304" s="19"/>
      <c r="KOE304" s="75"/>
      <c r="KOG304" s="22"/>
      <c r="KOH304" s="131"/>
      <c r="KOJ304" s="27"/>
      <c r="KOK304" s="19"/>
      <c r="KOM304" s="75"/>
      <c r="KOO304" s="22"/>
      <c r="KOP304" s="131"/>
      <c r="KOR304" s="27"/>
      <c r="KOS304" s="19"/>
      <c r="KOU304" s="75"/>
      <c r="KOW304" s="22"/>
      <c r="KOX304" s="131"/>
      <c r="KOZ304" s="27"/>
      <c r="KPA304" s="19"/>
      <c r="KPC304" s="75"/>
      <c r="KPE304" s="22"/>
      <c r="KPF304" s="131"/>
      <c r="KPH304" s="27"/>
      <c r="KPI304" s="19"/>
      <c r="KPK304" s="75"/>
      <c r="KPM304" s="22"/>
      <c r="KPN304" s="131"/>
      <c r="KPP304" s="27"/>
      <c r="KPQ304" s="19"/>
      <c r="KPS304" s="75"/>
      <c r="KPU304" s="22"/>
      <c r="KPV304" s="131"/>
      <c r="KPX304" s="27"/>
      <c r="KPY304" s="19"/>
      <c r="KQA304" s="75"/>
      <c r="KQC304" s="22"/>
      <c r="KQD304" s="131"/>
      <c r="KQF304" s="27"/>
      <c r="KQG304" s="19"/>
      <c r="KQI304" s="75"/>
      <c r="KQK304" s="22"/>
      <c r="KQL304" s="131"/>
      <c r="KQN304" s="27"/>
      <c r="KQO304" s="19"/>
      <c r="KQQ304" s="75"/>
      <c r="KQS304" s="22"/>
      <c r="KQT304" s="131"/>
      <c r="KQV304" s="27"/>
      <c r="KQW304" s="19"/>
      <c r="KQY304" s="75"/>
      <c r="KRA304" s="22"/>
      <c r="KRB304" s="131"/>
      <c r="KRD304" s="27"/>
      <c r="KRE304" s="19"/>
      <c r="KRG304" s="75"/>
      <c r="KRI304" s="22"/>
      <c r="KRJ304" s="131"/>
      <c r="KRL304" s="27"/>
      <c r="KRM304" s="19"/>
      <c r="KRO304" s="75"/>
      <c r="KRQ304" s="22"/>
      <c r="KRR304" s="131"/>
      <c r="KRT304" s="27"/>
      <c r="KRU304" s="19"/>
      <c r="KRW304" s="75"/>
      <c r="KRY304" s="22"/>
      <c r="KRZ304" s="131"/>
      <c r="KSB304" s="27"/>
      <c r="KSC304" s="19"/>
      <c r="KSE304" s="75"/>
      <c r="KSG304" s="22"/>
      <c r="KSH304" s="131"/>
      <c r="KSJ304" s="27"/>
      <c r="KSK304" s="19"/>
      <c r="KSM304" s="75"/>
      <c r="KSO304" s="22"/>
      <c r="KSP304" s="131"/>
      <c r="KSR304" s="27"/>
      <c r="KSS304" s="19"/>
      <c r="KSU304" s="75"/>
      <c r="KSW304" s="22"/>
      <c r="KSX304" s="131"/>
      <c r="KSZ304" s="27"/>
      <c r="KTA304" s="19"/>
      <c r="KTC304" s="75"/>
      <c r="KTE304" s="22"/>
      <c r="KTF304" s="131"/>
      <c r="KTH304" s="27"/>
      <c r="KTI304" s="19"/>
      <c r="KTK304" s="75"/>
      <c r="KTM304" s="22"/>
      <c r="KTN304" s="131"/>
      <c r="KTP304" s="27"/>
      <c r="KTQ304" s="19"/>
      <c r="KTS304" s="75"/>
      <c r="KTU304" s="22"/>
      <c r="KTV304" s="131"/>
      <c r="KTX304" s="27"/>
      <c r="KTY304" s="19"/>
      <c r="KUA304" s="75"/>
      <c r="KUC304" s="22"/>
      <c r="KUD304" s="131"/>
      <c r="KUF304" s="27"/>
      <c r="KUG304" s="19"/>
      <c r="KUI304" s="75"/>
      <c r="KUK304" s="22"/>
      <c r="KUL304" s="131"/>
      <c r="KUN304" s="27"/>
      <c r="KUO304" s="19"/>
      <c r="KUQ304" s="75"/>
      <c r="KUS304" s="22"/>
      <c r="KUT304" s="131"/>
      <c r="KUV304" s="27"/>
      <c r="KUW304" s="19"/>
      <c r="KUY304" s="75"/>
      <c r="KVA304" s="22"/>
      <c r="KVB304" s="131"/>
      <c r="KVD304" s="27"/>
      <c r="KVE304" s="19"/>
      <c r="KVG304" s="75"/>
      <c r="KVI304" s="22"/>
      <c r="KVJ304" s="131"/>
      <c r="KVL304" s="27"/>
      <c r="KVM304" s="19"/>
      <c r="KVO304" s="75"/>
      <c r="KVQ304" s="22"/>
      <c r="KVR304" s="131"/>
      <c r="KVT304" s="27"/>
      <c r="KVU304" s="19"/>
      <c r="KVW304" s="75"/>
      <c r="KVY304" s="22"/>
      <c r="KVZ304" s="131"/>
      <c r="KWB304" s="27"/>
      <c r="KWC304" s="19"/>
      <c r="KWE304" s="75"/>
      <c r="KWG304" s="22"/>
      <c r="KWH304" s="131"/>
      <c r="KWJ304" s="27"/>
      <c r="KWK304" s="19"/>
      <c r="KWM304" s="75"/>
      <c r="KWO304" s="22"/>
      <c r="KWP304" s="131"/>
      <c r="KWR304" s="27"/>
      <c r="KWS304" s="19"/>
      <c r="KWU304" s="75"/>
      <c r="KWW304" s="22"/>
      <c r="KWX304" s="131"/>
      <c r="KWZ304" s="27"/>
      <c r="KXA304" s="19"/>
      <c r="KXC304" s="75"/>
      <c r="KXE304" s="22"/>
      <c r="KXF304" s="131"/>
      <c r="KXH304" s="27"/>
      <c r="KXI304" s="19"/>
      <c r="KXK304" s="75"/>
      <c r="KXM304" s="22"/>
      <c r="KXN304" s="131"/>
      <c r="KXP304" s="27"/>
      <c r="KXQ304" s="19"/>
      <c r="KXS304" s="75"/>
      <c r="KXU304" s="22"/>
      <c r="KXV304" s="131"/>
      <c r="KXX304" s="27"/>
      <c r="KXY304" s="19"/>
      <c r="KYA304" s="75"/>
      <c r="KYC304" s="22"/>
      <c r="KYD304" s="131"/>
      <c r="KYF304" s="27"/>
      <c r="KYG304" s="19"/>
      <c r="KYI304" s="75"/>
      <c r="KYK304" s="22"/>
      <c r="KYL304" s="131"/>
      <c r="KYN304" s="27"/>
      <c r="KYO304" s="19"/>
      <c r="KYQ304" s="75"/>
      <c r="KYS304" s="22"/>
      <c r="KYT304" s="131"/>
      <c r="KYV304" s="27"/>
      <c r="KYW304" s="19"/>
      <c r="KYY304" s="75"/>
      <c r="KZA304" s="22"/>
      <c r="KZB304" s="131"/>
      <c r="KZD304" s="27"/>
      <c r="KZE304" s="19"/>
      <c r="KZG304" s="75"/>
      <c r="KZI304" s="22"/>
      <c r="KZJ304" s="131"/>
      <c r="KZL304" s="27"/>
      <c r="KZM304" s="19"/>
      <c r="KZO304" s="75"/>
      <c r="KZQ304" s="22"/>
      <c r="KZR304" s="131"/>
      <c r="KZT304" s="27"/>
      <c r="KZU304" s="19"/>
      <c r="KZW304" s="75"/>
      <c r="KZY304" s="22"/>
      <c r="KZZ304" s="131"/>
      <c r="LAB304" s="27"/>
      <c r="LAC304" s="19"/>
      <c r="LAE304" s="75"/>
      <c r="LAG304" s="22"/>
      <c r="LAH304" s="131"/>
      <c r="LAJ304" s="27"/>
      <c r="LAK304" s="19"/>
      <c r="LAM304" s="75"/>
      <c r="LAO304" s="22"/>
      <c r="LAP304" s="131"/>
      <c r="LAR304" s="27"/>
      <c r="LAS304" s="19"/>
      <c r="LAU304" s="75"/>
      <c r="LAW304" s="22"/>
      <c r="LAX304" s="131"/>
      <c r="LAZ304" s="27"/>
      <c r="LBA304" s="19"/>
      <c r="LBC304" s="75"/>
      <c r="LBE304" s="22"/>
      <c r="LBF304" s="131"/>
      <c r="LBH304" s="27"/>
      <c r="LBI304" s="19"/>
      <c r="LBK304" s="75"/>
      <c r="LBM304" s="22"/>
      <c r="LBN304" s="131"/>
      <c r="LBP304" s="27"/>
      <c r="LBQ304" s="19"/>
      <c r="LBS304" s="75"/>
      <c r="LBU304" s="22"/>
      <c r="LBV304" s="131"/>
      <c r="LBX304" s="27"/>
      <c r="LBY304" s="19"/>
      <c r="LCA304" s="75"/>
      <c r="LCC304" s="22"/>
      <c r="LCD304" s="131"/>
      <c r="LCF304" s="27"/>
      <c r="LCG304" s="19"/>
      <c r="LCI304" s="75"/>
      <c r="LCK304" s="22"/>
      <c r="LCL304" s="131"/>
      <c r="LCN304" s="27"/>
      <c r="LCO304" s="19"/>
      <c r="LCQ304" s="75"/>
      <c r="LCS304" s="22"/>
      <c r="LCT304" s="131"/>
      <c r="LCV304" s="27"/>
      <c r="LCW304" s="19"/>
      <c r="LCY304" s="75"/>
      <c r="LDA304" s="22"/>
      <c r="LDB304" s="131"/>
      <c r="LDD304" s="27"/>
      <c r="LDE304" s="19"/>
      <c r="LDG304" s="75"/>
      <c r="LDI304" s="22"/>
      <c r="LDJ304" s="131"/>
      <c r="LDL304" s="27"/>
      <c r="LDM304" s="19"/>
      <c r="LDO304" s="75"/>
      <c r="LDQ304" s="22"/>
      <c r="LDR304" s="131"/>
      <c r="LDT304" s="27"/>
      <c r="LDU304" s="19"/>
      <c r="LDW304" s="75"/>
      <c r="LDY304" s="22"/>
      <c r="LDZ304" s="131"/>
      <c r="LEB304" s="27"/>
      <c r="LEC304" s="19"/>
      <c r="LEE304" s="75"/>
      <c r="LEG304" s="22"/>
      <c r="LEH304" s="131"/>
      <c r="LEJ304" s="27"/>
      <c r="LEK304" s="19"/>
      <c r="LEM304" s="75"/>
      <c r="LEO304" s="22"/>
      <c r="LEP304" s="131"/>
      <c r="LER304" s="27"/>
      <c r="LES304" s="19"/>
      <c r="LEU304" s="75"/>
      <c r="LEW304" s="22"/>
      <c r="LEX304" s="131"/>
      <c r="LEZ304" s="27"/>
      <c r="LFA304" s="19"/>
      <c r="LFC304" s="75"/>
      <c r="LFE304" s="22"/>
      <c r="LFF304" s="131"/>
      <c r="LFH304" s="27"/>
      <c r="LFI304" s="19"/>
      <c r="LFK304" s="75"/>
      <c r="LFM304" s="22"/>
      <c r="LFN304" s="131"/>
      <c r="LFP304" s="27"/>
      <c r="LFQ304" s="19"/>
      <c r="LFS304" s="75"/>
      <c r="LFU304" s="22"/>
      <c r="LFV304" s="131"/>
      <c r="LFX304" s="27"/>
      <c r="LFY304" s="19"/>
      <c r="LGA304" s="75"/>
      <c r="LGC304" s="22"/>
      <c r="LGD304" s="131"/>
      <c r="LGF304" s="27"/>
      <c r="LGG304" s="19"/>
      <c r="LGI304" s="75"/>
      <c r="LGK304" s="22"/>
      <c r="LGL304" s="131"/>
      <c r="LGN304" s="27"/>
      <c r="LGO304" s="19"/>
      <c r="LGQ304" s="75"/>
      <c r="LGS304" s="22"/>
      <c r="LGT304" s="131"/>
      <c r="LGV304" s="27"/>
      <c r="LGW304" s="19"/>
      <c r="LGY304" s="75"/>
      <c r="LHA304" s="22"/>
      <c r="LHB304" s="131"/>
      <c r="LHD304" s="27"/>
      <c r="LHE304" s="19"/>
      <c r="LHG304" s="75"/>
      <c r="LHI304" s="22"/>
      <c r="LHJ304" s="131"/>
      <c r="LHL304" s="27"/>
      <c r="LHM304" s="19"/>
      <c r="LHO304" s="75"/>
      <c r="LHQ304" s="22"/>
      <c r="LHR304" s="131"/>
      <c r="LHT304" s="27"/>
      <c r="LHU304" s="19"/>
      <c r="LHW304" s="75"/>
      <c r="LHY304" s="22"/>
      <c r="LHZ304" s="131"/>
      <c r="LIB304" s="27"/>
      <c r="LIC304" s="19"/>
      <c r="LIE304" s="75"/>
      <c r="LIG304" s="22"/>
      <c r="LIH304" s="131"/>
      <c r="LIJ304" s="27"/>
      <c r="LIK304" s="19"/>
      <c r="LIM304" s="75"/>
      <c r="LIO304" s="22"/>
      <c r="LIP304" s="131"/>
      <c r="LIR304" s="27"/>
      <c r="LIS304" s="19"/>
      <c r="LIU304" s="75"/>
      <c r="LIW304" s="22"/>
      <c r="LIX304" s="131"/>
      <c r="LIZ304" s="27"/>
      <c r="LJA304" s="19"/>
      <c r="LJC304" s="75"/>
      <c r="LJE304" s="22"/>
      <c r="LJF304" s="131"/>
      <c r="LJH304" s="27"/>
      <c r="LJI304" s="19"/>
      <c r="LJK304" s="75"/>
      <c r="LJM304" s="22"/>
      <c r="LJN304" s="131"/>
      <c r="LJP304" s="27"/>
      <c r="LJQ304" s="19"/>
      <c r="LJS304" s="75"/>
      <c r="LJU304" s="22"/>
      <c r="LJV304" s="131"/>
      <c r="LJX304" s="27"/>
      <c r="LJY304" s="19"/>
      <c r="LKA304" s="75"/>
      <c r="LKC304" s="22"/>
      <c r="LKD304" s="131"/>
      <c r="LKF304" s="27"/>
      <c r="LKG304" s="19"/>
      <c r="LKI304" s="75"/>
      <c r="LKK304" s="22"/>
      <c r="LKL304" s="131"/>
      <c r="LKN304" s="27"/>
      <c r="LKO304" s="19"/>
      <c r="LKQ304" s="75"/>
      <c r="LKS304" s="22"/>
      <c r="LKT304" s="131"/>
      <c r="LKV304" s="27"/>
      <c r="LKW304" s="19"/>
      <c r="LKY304" s="75"/>
      <c r="LLA304" s="22"/>
      <c r="LLB304" s="131"/>
      <c r="LLD304" s="27"/>
      <c r="LLE304" s="19"/>
      <c r="LLG304" s="75"/>
      <c r="LLI304" s="22"/>
      <c r="LLJ304" s="131"/>
      <c r="LLL304" s="27"/>
      <c r="LLM304" s="19"/>
      <c r="LLO304" s="75"/>
      <c r="LLQ304" s="22"/>
      <c r="LLR304" s="131"/>
      <c r="LLT304" s="27"/>
      <c r="LLU304" s="19"/>
      <c r="LLW304" s="75"/>
      <c r="LLY304" s="22"/>
      <c r="LLZ304" s="131"/>
      <c r="LMB304" s="27"/>
      <c r="LMC304" s="19"/>
      <c r="LME304" s="75"/>
      <c r="LMG304" s="22"/>
      <c r="LMH304" s="131"/>
      <c r="LMJ304" s="27"/>
      <c r="LMK304" s="19"/>
      <c r="LMM304" s="75"/>
      <c r="LMO304" s="22"/>
      <c r="LMP304" s="131"/>
      <c r="LMR304" s="27"/>
      <c r="LMS304" s="19"/>
      <c r="LMU304" s="75"/>
      <c r="LMW304" s="22"/>
      <c r="LMX304" s="131"/>
      <c r="LMZ304" s="27"/>
      <c r="LNA304" s="19"/>
      <c r="LNC304" s="75"/>
      <c r="LNE304" s="22"/>
      <c r="LNF304" s="131"/>
      <c r="LNH304" s="27"/>
      <c r="LNI304" s="19"/>
      <c r="LNK304" s="75"/>
      <c r="LNM304" s="22"/>
      <c r="LNN304" s="131"/>
      <c r="LNP304" s="27"/>
      <c r="LNQ304" s="19"/>
      <c r="LNS304" s="75"/>
      <c r="LNU304" s="22"/>
      <c r="LNV304" s="131"/>
      <c r="LNX304" s="27"/>
      <c r="LNY304" s="19"/>
      <c r="LOA304" s="75"/>
      <c r="LOC304" s="22"/>
      <c r="LOD304" s="131"/>
      <c r="LOF304" s="27"/>
      <c r="LOG304" s="19"/>
      <c r="LOI304" s="75"/>
      <c r="LOK304" s="22"/>
      <c r="LOL304" s="131"/>
      <c r="LON304" s="27"/>
      <c r="LOO304" s="19"/>
      <c r="LOQ304" s="75"/>
      <c r="LOS304" s="22"/>
      <c r="LOT304" s="131"/>
      <c r="LOV304" s="27"/>
      <c r="LOW304" s="19"/>
      <c r="LOY304" s="75"/>
      <c r="LPA304" s="22"/>
      <c r="LPB304" s="131"/>
      <c r="LPD304" s="27"/>
      <c r="LPE304" s="19"/>
      <c r="LPG304" s="75"/>
      <c r="LPI304" s="22"/>
      <c r="LPJ304" s="131"/>
      <c r="LPL304" s="27"/>
      <c r="LPM304" s="19"/>
      <c r="LPO304" s="75"/>
      <c r="LPQ304" s="22"/>
      <c r="LPR304" s="131"/>
      <c r="LPT304" s="27"/>
      <c r="LPU304" s="19"/>
      <c r="LPW304" s="75"/>
      <c r="LPY304" s="22"/>
      <c r="LPZ304" s="131"/>
      <c r="LQB304" s="27"/>
      <c r="LQC304" s="19"/>
      <c r="LQE304" s="75"/>
      <c r="LQG304" s="22"/>
      <c r="LQH304" s="131"/>
      <c r="LQJ304" s="27"/>
      <c r="LQK304" s="19"/>
      <c r="LQM304" s="75"/>
      <c r="LQO304" s="22"/>
      <c r="LQP304" s="131"/>
      <c r="LQR304" s="27"/>
      <c r="LQS304" s="19"/>
      <c r="LQU304" s="75"/>
      <c r="LQW304" s="22"/>
      <c r="LQX304" s="131"/>
      <c r="LQZ304" s="27"/>
      <c r="LRA304" s="19"/>
      <c r="LRC304" s="75"/>
      <c r="LRE304" s="22"/>
      <c r="LRF304" s="131"/>
      <c r="LRH304" s="27"/>
      <c r="LRI304" s="19"/>
      <c r="LRK304" s="75"/>
      <c r="LRM304" s="22"/>
      <c r="LRN304" s="131"/>
      <c r="LRP304" s="27"/>
      <c r="LRQ304" s="19"/>
      <c r="LRS304" s="75"/>
      <c r="LRU304" s="22"/>
      <c r="LRV304" s="131"/>
      <c r="LRX304" s="27"/>
      <c r="LRY304" s="19"/>
      <c r="LSA304" s="75"/>
      <c r="LSC304" s="22"/>
      <c r="LSD304" s="131"/>
      <c r="LSF304" s="27"/>
      <c r="LSG304" s="19"/>
      <c r="LSI304" s="75"/>
      <c r="LSK304" s="22"/>
      <c r="LSL304" s="131"/>
      <c r="LSN304" s="27"/>
      <c r="LSO304" s="19"/>
      <c r="LSQ304" s="75"/>
      <c r="LSS304" s="22"/>
      <c r="LST304" s="131"/>
      <c r="LSV304" s="27"/>
      <c r="LSW304" s="19"/>
      <c r="LSY304" s="75"/>
      <c r="LTA304" s="22"/>
      <c r="LTB304" s="131"/>
      <c r="LTD304" s="27"/>
      <c r="LTE304" s="19"/>
      <c r="LTG304" s="75"/>
      <c r="LTI304" s="22"/>
      <c r="LTJ304" s="131"/>
      <c r="LTL304" s="27"/>
      <c r="LTM304" s="19"/>
      <c r="LTO304" s="75"/>
      <c r="LTQ304" s="22"/>
      <c r="LTR304" s="131"/>
      <c r="LTT304" s="27"/>
      <c r="LTU304" s="19"/>
      <c r="LTW304" s="75"/>
      <c r="LTY304" s="22"/>
      <c r="LTZ304" s="131"/>
      <c r="LUB304" s="27"/>
      <c r="LUC304" s="19"/>
      <c r="LUE304" s="75"/>
      <c r="LUG304" s="22"/>
      <c r="LUH304" s="131"/>
      <c r="LUJ304" s="27"/>
      <c r="LUK304" s="19"/>
      <c r="LUM304" s="75"/>
      <c r="LUO304" s="22"/>
      <c r="LUP304" s="131"/>
      <c r="LUR304" s="27"/>
      <c r="LUS304" s="19"/>
      <c r="LUU304" s="75"/>
      <c r="LUW304" s="22"/>
      <c r="LUX304" s="131"/>
      <c r="LUZ304" s="27"/>
      <c r="LVA304" s="19"/>
      <c r="LVC304" s="75"/>
      <c r="LVE304" s="22"/>
      <c r="LVF304" s="131"/>
      <c r="LVH304" s="27"/>
      <c r="LVI304" s="19"/>
      <c r="LVK304" s="75"/>
      <c r="LVM304" s="22"/>
      <c r="LVN304" s="131"/>
      <c r="LVP304" s="27"/>
      <c r="LVQ304" s="19"/>
      <c r="LVS304" s="75"/>
      <c r="LVU304" s="22"/>
      <c r="LVV304" s="131"/>
      <c r="LVX304" s="27"/>
      <c r="LVY304" s="19"/>
      <c r="LWA304" s="75"/>
      <c r="LWC304" s="22"/>
      <c r="LWD304" s="131"/>
      <c r="LWF304" s="27"/>
      <c r="LWG304" s="19"/>
      <c r="LWI304" s="75"/>
      <c r="LWK304" s="22"/>
      <c r="LWL304" s="131"/>
      <c r="LWN304" s="27"/>
      <c r="LWO304" s="19"/>
      <c r="LWQ304" s="75"/>
      <c r="LWS304" s="22"/>
      <c r="LWT304" s="131"/>
      <c r="LWV304" s="27"/>
      <c r="LWW304" s="19"/>
      <c r="LWY304" s="75"/>
      <c r="LXA304" s="22"/>
      <c r="LXB304" s="131"/>
      <c r="LXD304" s="27"/>
      <c r="LXE304" s="19"/>
      <c r="LXG304" s="75"/>
      <c r="LXI304" s="22"/>
      <c r="LXJ304" s="131"/>
      <c r="LXL304" s="27"/>
      <c r="LXM304" s="19"/>
      <c r="LXO304" s="75"/>
      <c r="LXQ304" s="22"/>
      <c r="LXR304" s="131"/>
      <c r="LXT304" s="27"/>
      <c r="LXU304" s="19"/>
      <c r="LXW304" s="75"/>
      <c r="LXY304" s="22"/>
      <c r="LXZ304" s="131"/>
      <c r="LYB304" s="27"/>
      <c r="LYC304" s="19"/>
      <c r="LYE304" s="75"/>
      <c r="LYG304" s="22"/>
      <c r="LYH304" s="131"/>
      <c r="LYJ304" s="27"/>
      <c r="LYK304" s="19"/>
      <c r="LYM304" s="75"/>
      <c r="LYO304" s="22"/>
      <c r="LYP304" s="131"/>
      <c r="LYR304" s="27"/>
      <c r="LYS304" s="19"/>
      <c r="LYU304" s="75"/>
      <c r="LYW304" s="22"/>
      <c r="LYX304" s="131"/>
      <c r="LYZ304" s="27"/>
      <c r="LZA304" s="19"/>
      <c r="LZC304" s="75"/>
      <c r="LZE304" s="22"/>
      <c r="LZF304" s="131"/>
      <c r="LZH304" s="27"/>
      <c r="LZI304" s="19"/>
      <c r="LZK304" s="75"/>
      <c r="LZM304" s="22"/>
      <c r="LZN304" s="131"/>
      <c r="LZP304" s="27"/>
      <c r="LZQ304" s="19"/>
      <c r="LZS304" s="75"/>
      <c r="LZU304" s="22"/>
      <c r="LZV304" s="131"/>
      <c r="LZX304" s="27"/>
      <c r="LZY304" s="19"/>
      <c r="MAA304" s="75"/>
      <c r="MAC304" s="22"/>
      <c r="MAD304" s="131"/>
      <c r="MAF304" s="27"/>
      <c r="MAG304" s="19"/>
      <c r="MAI304" s="75"/>
      <c r="MAK304" s="22"/>
      <c r="MAL304" s="131"/>
      <c r="MAN304" s="27"/>
      <c r="MAO304" s="19"/>
      <c r="MAQ304" s="75"/>
      <c r="MAS304" s="22"/>
      <c r="MAT304" s="131"/>
      <c r="MAV304" s="27"/>
      <c r="MAW304" s="19"/>
      <c r="MAY304" s="75"/>
      <c r="MBA304" s="22"/>
      <c r="MBB304" s="131"/>
      <c r="MBD304" s="27"/>
      <c r="MBE304" s="19"/>
      <c r="MBG304" s="75"/>
      <c r="MBI304" s="22"/>
      <c r="MBJ304" s="131"/>
      <c r="MBL304" s="27"/>
      <c r="MBM304" s="19"/>
      <c r="MBO304" s="75"/>
      <c r="MBQ304" s="22"/>
      <c r="MBR304" s="131"/>
      <c r="MBT304" s="27"/>
      <c r="MBU304" s="19"/>
      <c r="MBW304" s="75"/>
      <c r="MBY304" s="22"/>
      <c r="MBZ304" s="131"/>
      <c r="MCB304" s="27"/>
      <c r="MCC304" s="19"/>
      <c r="MCE304" s="75"/>
      <c r="MCG304" s="22"/>
      <c r="MCH304" s="131"/>
      <c r="MCJ304" s="27"/>
      <c r="MCK304" s="19"/>
      <c r="MCM304" s="75"/>
      <c r="MCO304" s="22"/>
      <c r="MCP304" s="131"/>
      <c r="MCR304" s="27"/>
      <c r="MCS304" s="19"/>
      <c r="MCU304" s="75"/>
      <c r="MCW304" s="22"/>
      <c r="MCX304" s="131"/>
      <c r="MCZ304" s="27"/>
      <c r="MDA304" s="19"/>
      <c r="MDC304" s="75"/>
      <c r="MDE304" s="22"/>
      <c r="MDF304" s="131"/>
      <c r="MDH304" s="27"/>
      <c r="MDI304" s="19"/>
      <c r="MDK304" s="75"/>
      <c r="MDM304" s="22"/>
      <c r="MDN304" s="131"/>
      <c r="MDP304" s="27"/>
      <c r="MDQ304" s="19"/>
      <c r="MDS304" s="75"/>
      <c r="MDU304" s="22"/>
      <c r="MDV304" s="131"/>
      <c r="MDX304" s="27"/>
      <c r="MDY304" s="19"/>
      <c r="MEA304" s="75"/>
      <c r="MEC304" s="22"/>
      <c r="MED304" s="131"/>
      <c r="MEF304" s="27"/>
      <c r="MEG304" s="19"/>
      <c r="MEI304" s="75"/>
      <c r="MEK304" s="22"/>
      <c r="MEL304" s="131"/>
      <c r="MEN304" s="27"/>
      <c r="MEO304" s="19"/>
      <c r="MEQ304" s="75"/>
      <c r="MES304" s="22"/>
      <c r="MET304" s="131"/>
      <c r="MEV304" s="27"/>
      <c r="MEW304" s="19"/>
      <c r="MEY304" s="75"/>
      <c r="MFA304" s="22"/>
      <c r="MFB304" s="131"/>
      <c r="MFD304" s="27"/>
      <c r="MFE304" s="19"/>
      <c r="MFG304" s="75"/>
      <c r="MFI304" s="22"/>
      <c r="MFJ304" s="131"/>
      <c r="MFL304" s="27"/>
      <c r="MFM304" s="19"/>
      <c r="MFO304" s="75"/>
      <c r="MFQ304" s="22"/>
      <c r="MFR304" s="131"/>
      <c r="MFT304" s="27"/>
      <c r="MFU304" s="19"/>
      <c r="MFW304" s="75"/>
      <c r="MFY304" s="22"/>
      <c r="MFZ304" s="131"/>
      <c r="MGB304" s="27"/>
      <c r="MGC304" s="19"/>
      <c r="MGE304" s="75"/>
      <c r="MGG304" s="22"/>
      <c r="MGH304" s="131"/>
      <c r="MGJ304" s="27"/>
      <c r="MGK304" s="19"/>
      <c r="MGM304" s="75"/>
      <c r="MGO304" s="22"/>
      <c r="MGP304" s="131"/>
      <c r="MGR304" s="27"/>
      <c r="MGS304" s="19"/>
      <c r="MGU304" s="75"/>
      <c r="MGW304" s="22"/>
      <c r="MGX304" s="131"/>
      <c r="MGZ304" s="27"/>
      <c r="MHA304" s="19"/>
      <c r="MHC304" s="75"/>
      <c r="MHE304" s="22"/>
      <c r="MHF304" s="131"/>
      <c r="MHH304" s="27"/>
      <c r="MHI304" s="19"/>
      <c r="MHK304" s="75"/>
      <c r="MHM304" s="22"/>
      <c r="MHN304" s="131"/>
      <c r="MHP304" s="27"/>
      <c r="MHQ304" s="19"/>
      <c r="MHS304" s="75"/>
      <c r="MHU304" s="22"/>
      <c r="MHV304" s="131"/>
      <c r="MHX304" s="27"/>
      <c r="MHY304" s="19"/>
      <c r="MIA304" s="75"/>
      <c r="MIC304" s="22"/>
      <c r="MID304" s="131"/>
      <c r="MIF304" s="27"/>
      <c r="MIG304" s="19"/>
      <c r="MII304" s="75"/>
      <c r="MIK304" s="22"/>
      <c r="MIL304" s="131"/>
      <c r="MIN304" s="27"/>
      <c r="MIO304" s="19"/>
      <c r="MIQ304" s="75"/>
      <c r="MIS304" s="22"/>
      <c r="MIT304" s="131"/>
      <c r="MIV304" s="27"/>
      <c r="MIW304" s="19"/>
      <c r="MIY304" s="75"/>
      <c r="MJA304" s="22"/>
      <c r="MJB304" s="131"/>
      <c r="MJD304" s="27"/>
      <c r="MJE304" s="19"/>
      <c r="MJG304" s="75"/>
      <c r="MJI304" s="22"/>
      <c r="MJJ304" s="131"/>
      <c r="MJL304" s="27"/>
      <c r="MJM304" s="19"/>
      <c r="MJO304" s="75"/>
      <c r="MJQ304" s="22"/>
      <c r="MJR304" s="131"/>
      <c r="MJT304" s="27"/>
      <c r="MJU304" s="19"/>
      <c r="MJW304" s="75"/>
      <c r="MJY304" s="22"/>
      <c r="MJZ304" s="131"/>
      <c r="MKB304" s="27"/>
      <c r="MKC304" s="19"/>
      <c r="MKE304" s="75"/>
      <c r="MKG304" s="22"/>
      <c r="MKH304" s="131"/>
      <c r="MKJ304" s="27"/>
      <c r="MKK304" s="19"/>
      <c r="MKM304" s="75"/>
      <c r="MKO304" s="22"/>
      <c r="MKP304" s="131"/>
      <c r="MKR304" s="27"/>
      <c r="MKS304" s="19"/>
      <c r="MKU304" s="75"/>
      <c r="MKW304" s="22"/>
      <c r="MKX304" s="131"/>
      <c r="MKZ304" s="27"/>
      <c r="MLA304" s="19"/>
      <c r="MLC304" s="75"/>
      <c r="MLE304" s="22"/>
      <c r="MLF304" s="131"/>
      <c r="MLH304" s="27"/>
      <c r="MLI304" s="19"/>
      <c r="MLK304" s="75"/>
      <c r="MLM304" s="22"/>
      <c r="MLN304" s="131"/>
      <c r="MLP304" s="27"/>
      <c r="MLQ304" s="19"/>
      <c r="MLS304" s="75"/>
      <c r="MLU304" s="22"/>
      <c r="MLV304" s="131"/>
      <c r="MLX304" s="27"/>
      <c r="MLY304" s="19"/>
      <c r="MMA304" s="75"/>
      <c r="MMC304" s="22"/>
      <c r="MMD304" s="131"/>
      <c r="MMF304" s="27"/>
      <c r="MMG304" s="19"/>
      <c r="MMI304" s="75"/>
      <c r="MMK304" s="22"/>
      <c r="MML304" s="131"/>
      <c r="MMN304" s="27"/>
      <c r="MMO304" s="19"/>
      <c r="MMQ304" s="75"/>
      <c r="MMS304" s="22"/>
      <c r="MMT304" s="131"/>
      <c r="MMV304" s="27"/>
      <c r="MMW304" s="19"/>
      <c r="MMY304" s="75"/>
      <c r="MNA304" s="22"/>
      <c r="MNB304" s="131"/>
      <c r="MND304" s="27"/>
      <c r="MNE304" s="19"/>
      <c r="MNG304" s="75"/>
      <c r="MNI304" s="22"/>
      <c r="MNJ304" s="131"/>
      <c r="MNL304" s="27"/>
      <c r="MNM304" s="19"/>
      <c r="MNO304" s="75"/>
      <c r="MNQ304" s="22"/>
      <c r="MNR304" s="131"/>
      <c r="MNT304" s="27"/>
      <c r="MNU304" s="19"/>
      <c r="MNW304" s="75"/>
      <c r="MNY304" s="22"/>
      <c r="MNZ304" s="131"/>
      <c r="MOB304" s="27"/>
      <c r="MOC304" s="19"/>
      <c r="MOE304" s="75"/>
      <c r="MOG304" s="22"/>
      <c r="MOH304" s="131"/>
      <c r="MOJ304" s="27"/>
      <c r="MOK304" s="19"/>
      <c r="MOM304" s="75"/>
      <c r="MOO304" s="22"/>
      <c r="MOP304" s="131"/>
      <c r="MOR304" s="27"/>
      <c r="MOS304" s="19"/>
      <c r="MOU304" s="75"/>
      <c r="MOW304" s="22"/>
      <c r="MOX304" s="131"/>
      <c r="MOZ304" s="27"/>
      <c r="MPA304" s="19"/>
      <c r="MPC304" s="75"/>
      <c r="MPE304" s="22"/>
      <c r="MPF304" s="131"/>
      <c r="MPH304" s="27"/>
      <c r="MPI304" s="19"/>
      <c r="MPK304" s="75"/>
      <c r="MPM304" s="22"/>
      <c r="MPN304" s="131"/>
      <c r="MPP304" s="27"/>
      <c r="MPQ304" s="19"/>
      <c r="MPS304" s="75"/>
      <c r="MPU304" s="22"/>
      <c r="MPV304" s="131"/>
      <c r="MPX304" s="27"/>
      <c r="MPY304" s="19"/>
      <c r="MQA304" s="75"/>
      <c r="MQC304" s="22"/>
      <c r="MQD304" s="131"/>
      <c r="MQF304" s="27"/>
      <c r="MQG304" s="19"/>
      <c r="MQI304" s="75"/>
      <c r="MQK304" s="22"/>
      <c r="MQL304" s="131"/>
      <c r="MQN304" s="27"/>
      <c r="MQO304" s="19"/>
      <c r="MQQ304" s="75"/>
      <c r="MQS304" s="22"/>
      <c r="MQT304" s="131"/>
      <c r="MQV304" s="27"/>
      <c r="MQW304" s="19"/>
      <c r="MQY304" s="75"/>
      <c r="MRA304" s="22"/>
      <c r="MRB304" s="131"/>
      <c r="MRD304" s="27"/>
      <c r="MRE304" s="19"/>
      <c r="MRG304" s="75"/>
      <c r="MRI304" s="22"/>
      <c r="MRJ304" s="131"/>
      <c r="MRL304" s="27"/>
      <c r="MRM304" s="19"/>
      <c r="MRO304" s="75"/>
      <c r="MRQ304" s="22"/>
      <c r="MRR304" s="131"/>
      <c r="MRT304" s="27"/>
      <c r="MRU304" s="19"/>
      <c r="MRW304" s="75"/>
      <c r="MRY304" s="22"/>
      <c r="MRZ304" s="131"/>
      <c r="MSB304" s="27"/>
      <c r="MSC304" s="19"/>
      <c r="MSE304" s="75"/>
      <c r="MSG304" s="22"/>
      <c r="MSH304" s="131"/>
      <c r="MSJ304" s="27"/>
      <c r="MSK304" s="19"/>
      <c r="MSM304" s="75"/>
      <c r="MSO304" s="22"/>
      <c r="MSP304" s="131"/>
      <c r="MSR304" s="27"/>
      <c r="MSS304" s="19"/>
      <c r="MSU304" s="75"/>
      <c r="MSW304" s="22"/>
      <c r="MSX304" s="131"/>
      <c r="MSZ304" s="27"/>
      <c r="MTA304" s="19"/>
      <c r="MTC304" s="75"/>
      <c r="MTE304" s="22"/>
      <c r="MTF304" s="131"/>
      <c r="MTH304" s="27"/>
      <c r="MTI304" s="19"/>
      <c r="MTK304" s="75"/>
      <c r="MTM304" s="22"/>
      <c r="MTN304" s="131"/>
      <c r="MTP304" s="27"/>
      <c r="MTQ304" s="19"/>
      <c r="MTS304" s="75"/>
      <c r="MTU304" s="22"/>
      <c r="MTV304" s="131"/>
      <c r="MTX304" s="27"/>
      <c r="MTY304" s="19"/>
      <c r="MUA304" s="75"/>
      <c r="MUC304" s="22"/>
      <c r="MUD304" s="131"/>
      <c r="MUF304" s="27"/>
      <c r="MUG304" s="19"/>
      <c r="MUI304" s="75"/>
      <c r="MUK304" s="22"/>
      <c r="MUL304" s="131"/>
      <c r="MUN304" s="27"/>
      <c r="MUO304" s="19"/>
      <c r="MUQ304" s="75"/>
      <c r="MUS304" s="22"/>
      <c r="MUT304" s="131"/>
      <c r="MUV304" s="27"/>
      <c r="MUW304" s="19"/>
      <c r="MUY304" s="75"/>
      <c r="MVA304" s="22"/>
      <c r="MVB304" s="131"/>
      <c r="MVD304" s="27"/>
      <c r="MVE304" s="19"/>
      <c r="MVG304" s="75"/>
      <c r="MVI304" s="22"/>
      <c r="MVJ304" s="131"/>
      <c r="MVL304" s="27"/>
      <c r="MVM304" s="19"/>
      <c r="MVO304" s="75"/>
      <c r="MVQ304" s="22"/>
      <c r="MVR304" s="131"/>
      <c r="MVT304" s="27"/>
      <c r="MVU304" s="19"/>
      <c r="MVW304" s="75"/>
      <c r="MVY304" s="22"/>
      <c r="MVZ304" s="131"/>
      <c r="MWB304" s="27"/>
      <c r="MWC304" s="19"/>
      <c r="MWE304" s="75"/>
      <c r="MWG304" s="22"/>
      <c r="MWH304" s="131"/>
      <c r="MWJ304" s="27"/>
      <c r="MWK304" s="19"/>
      <c r="MWM304" s="75"/>
      <c r="MWO304" s="22"/>
      <c r="MWP304" s="131"/>
      <c r="MWR304" s="27"/>
      <c r="MWS304" s="19"/>
      <c r="MWU304" s="75"/>
      <c r="MWW304" s="22"/>
      <c r="MWX304" s="131"/>
      <c r="MWZ304" s="27"/>
      <c r="MXA304" s="19"/>
      <c r="MXC304" s="75"/>
      <c r="MXE304" s="22"/>
      <c r="MXF304" s="131"/>
      <c r="MXH304" s="27"/>
      <c r="MXI304" s="19"/>
      <c r="MXK304" s="75"/>
      <c r="MXM304" s="22"/>
      <c r="MXN304" s="131"/>
      <c r="MXP304" s="27"/>
      <c r="MXQ304" s="19"/>
      <c r="MXS304" s="75"/>
      <c r="MXU304" s="22"/>
      <c r="MXV304" s="131"/>
      <c r="MXX304" s="27"/>
      <c r="MXY304" s="19"/>
      <c r="MYA304" s="75"/>
      <c r="MYC304" s="22"/>
      <c r="MYD304" s="131"/>
      <c r="MYF304" s="27"/>
      <c r="MYG304" s="19"/>
      <c r="MYI304" s="75"/>
      <c r="MYK304" s="22"/>
      <c r="MYL304" s="131"/>
      <c r="MYN304" s="27"/>
      <c r="MYO304" s="19"/>
      <c r="MYQ304" s="75"/>
      <c r="MYS304" s="22"/>
      <c r="MYT304" s="131"/>
      <c r="MYV304" s="27"/>
      <c r="MYW304" s="19"/>
      <c r="MYY304" s="75"/>
      <c r="MZA304" s="22"/>
      <c r="MZB304" s="131"/>
      <c r="MZD304" s="27"/>
      <c r="MZE304" s="19"/>
      <c r="MZG304" s="75"/>
      <c r="MZI304" s="22"/>
      <c r="MZJ304" s="131"/>
      <c r="MZL304" s="27"/>
      <c r="MZM304" s="19"/>
      <c r="MZO304" s="75"/>
      <c r="MZQ304" s="22"/>
      <c r="MZR304" s="131"/>
      <c r="MZT304" s="27"/>
      <c r="MZU304" s="19"/>
      <c r="MZW304" s="75"/>
      <c r="MZY304" s="22"/>
      <c r="MZZ304" s="131"/>
      <c r="NAB304" s="27"/>
      <c r="NAC304" s="19"/>
      <c r="NAE304" s="75"/>
      <c r="NAG304" s="22"/>
      <c r="NAH304" s="131"/>
      <c r="NAJ304" s="27"/>
      <c r="NAK304" s="19"/>
      <c r="NAM304" s="75"/>
      <c r="NAO304" s="22"/>
      <c r="NAP304" s="131"/>
      <c r="NAR304" s="27"/>
      <c r="NAS304" s="19"/>
      <c r="NAU304" s="75"/>
      <c r="NAW304" s="22"/>
      <c r="NAX304" s="131"/>
      <c r="NAZ304" s="27"/>
      <c r="NBA304" s="19"/>
      <c r="NBC304" s="75"/>
      <c r="NBE304" s="22"/>
      <c r="NBF304" s="131"/>
      <c r="NBH304" s="27"/>
      <c r="NBI304" s="19"/>
      <c r="NBK304" s="75"/>
      <c r="NBM304" s="22"/>
      <c r="NBN304" s="131"/>
      <c r="NBP304" s="27"/>
      <c r="NBQ304" s="19"/>
      <c r="NBS304" s="75"/>
      <c r="NBU304" s="22"/>
      <c r="NBV304" s="131"/>
      <c r="NBX304" s="27"/>
      <c r="NBY304" s="19"/>
      <c r="NCA304" s="75"/>
      <c r="NCC304" s="22"/>
      <c r="NCD304" s="131"/>
      <c r="NCF304" s="27"/>
      <c r="NCG304" s="19"/>
      <c r="NCI304" s="75"/>
      <c r="NCK304" s="22"/>
      <c r="NCL304" s="131"/>
      <c r="NCN304" s="27"/>
      <c r="NCO304" s="19"/>
      <c r="NCQ304" s="75"/>
      <c r="NCS304" s="22"/>
      <c r="NCT304" s="131"/>
      <c r="NCV304" s="27"/>
      <c r="NCW304" s="19"/>
      <c r="NCY304" s="75"/>
      <c r="NDA304" s="22"/>
      <c r="NDB304" s="131"/>
      <c r="NDD304" s="27"/>
      <c r="NDE304" s="19"/>
      <c r="NDG304" s="75"/>
      <c r="NDI304" s="22"/>
      <c r="NDJ304" s="131"/>
      <c r="NDL304" s="27"/>
      <c r="NDM304" s="19"/>
      <c r="NDO304" s="75"/>
      <c r="NDQ304" s="22"/>
      <c r="NDR304" s="131"/>
      <c r="NDT304" s="27"/>
      <c r="NDU304" s="19"/>
      <c r="NDW304" s="75"/>
      <c r="NDY304" s="22"/>
      <c r="NDZ304" s="131"/>
      <c r="NEB304" s="27"/>
      <c r="NEC304" s="19"/>
      <c r="NEE304" s="75"/>
      <c r="NEG304" s="22"/>
      <c r="NEH304" s="131"/>
      <c r="NEJ304" s="27"/>
      <c r="NEK304" s="19"/>
      <c r="NEM304" s="75"/>
      <c r="NEO304" s="22"/>
      <c r="NEP304" s="131"/>
      <c r="NER304" s="27"/>
      <c r="NES304" s="19"/>
      <c r="NEU304" s="75"/>
      <c r="NEW304" s="22"/>
      <c r="NEX304" s="131"/>
      <c r="NEZ304" s="27"/>
      <c r="NFA304" s="19"/>
      <c r="NFC304" s="75"/>
      <c r="NFE304" s="22"/>
      <c r="NFF304" s="131"/>
      <c r="NFH304" s="27"/>
      <c r="NFI304" s="19"/>
      <c r="NFK304" s="75"/>
      <c r="NFM304" s="22"/>
      <c r="NFN304" s="131"/>
      <c r="NFP304" s="27"/>
      <c r="NFQ304" s="19"/>
      <c r="NFS304" s="75"/>
      <c r="NFU304" s="22"/>
      <c r="NFV304" s="131"/>
      <c r="NFX304" s="27"/>
      <c r="NFY304" s="19"/>
      <c r="NGA304" s="75"/>
      <c r="NGC304" s="22"/>
      <c r="NGD304" s="131"/>
      <c r="NGF304" s="27"/>
      <c r="NGG304" s="19"/>
      <c r="NGI304" s="75"/>
      <c r="NGK304" s="22"/>
      <c r="NGL304" s="131"/>
      <c r="NGN304" s="27"/>
      <c r="NGO304" s="19"/>
      <c r="NGQ304" s="75"/>
      <c r="NGS304" s="22"/>
      <c r="NGT304" s="131"/>
      <c r="NGV304" s="27"/>
      <c r="NGW304" s="19"/>
      <c r="NGY304" s="75"/>
      <c r="NHA304" s="22"/>
      <c r="NHB304" s="131"/>
      <c r="NHD304" s="27"/>
      <c r="NHE304" s="19"/>
      <c r="NHG304" s="75"/>
      <c r="NHI304" s="22"/>
      <c r="NHJ304" s="131"/>
      <c r="NHL304" s="27"/>
      <c r="NHM304" s="19"/>
      <c r="NHO304" s="75"/>
      <c r="NHQ304" s="22"/>
      <c r="NHR304" s="131"/>
      <c r="NHT304" s="27"/>
      <c r="NHU304" s="19"/>
      <c r="NHW304" s="75"/>
      <c r="NHY304" s="22"/>
      <c r="NHZ304" s="131"/>
      <c r="NIB304" s="27"/>
      <c r="NIC304" s="19"/>
      <c r="NIE304" s="75"/>
      <c r="NIG304" s="22"/>
      <c r="NIH304" s="131"/>
      <c r="NIJ304" s="27"/>
      <c r="NIK304" s="19"/>
      <c r="NIM304" s="75"/>
      <c r="NIO304" s="22"/>
      <c r="NIP304" s="131"/>
      <c r="NIR304" s="27"/>
      <c r="NIS304" s="19"/>
      <c r="NIU304" s="75"/>
      <c r="NIW304" s="22"/>
      <c r="NIX304" s="131"/>
      <c r="NIZ304" s="27"/>
      <c r="NJA304" s="19"/>
      <c r="NJC304" s="75"/>
      <c r="NJE304" s="22"/>
      <c r="NJF304" s="131"/>
      <c r="NJH304" s="27"/>
      <c r="NJI304" s="19"/>
      <c r="NJK304" s="75"/>
      <c r="NJM304" s="22"/>
      <c r="NJN304" s="131"/>
      <c r="NJP304" s="27"/>
      <c r="NJQ304" s="19"/>
      <c r="NJS304" s="75"/>
      <c r="NJU304" s="22"/>
      <c r="NJV304" s="131"/>
      <c r="NJX304" s="27"/>
      <c r="NJY304" s="19"/>
      <c r="NKA304" s="75"/>
      <c r="NKC304" s="22"/>
      <c r="NKD304" s="131"/>
      <c r="NKF304" s="27"/>
      <c r="NKG304" s="19"/>
      <c r="NKI304" s="75"/>
      <c r="NKK304" s="22"/>
      <c r="NKL304" s="131"/>
      <c r="NKN304" s="27"/>
      <c r="NKO304" s="19"/>
      <c r="NKQ304" s="75"/>
      <c r="NKS304" s="22"/>
      <c r="NKT304" s="131"/>
      <c r="NKV304" s="27"/>
      <c r="NKW304" s="19"/>
      <c r="NKY304" s="75"/>
      <c r="NLA304" s="22"/>
      <c r="NLB304" s="131"/>
      <c r="NLD304" s="27"/>
      <c r="NLE304" s="19"/>
      <c r="NLG304" s="75"/>
      <c r="NLI304" s="22"/>
      <c r="NLJ304" s="131"/>
      <c r="NLL304" s="27"/>
      <c r="NLM304" s="19"/>
      <c r="NLO304" s="75"/>
      <c r="NLQ304" s="22"/>
      <c r="NLR304" s="131"/>
      <c r="NLT304" s="27"/>
      <c r="NLU304" s="19"/>
      <c r="NLW304" s="75"/>
      <c r="NLY304" s="22"/>
      <c r="NLZ304" s="131"/>
      <c r="NMB304" s="27"/>
      <c r="NMC304" s="19"/>
      <c r="NME304" s="75"/>
      <c r="NMG304" s="22"/>
      <c r="NMH304" s="131"/>
      <c r="NMJ304" s="27"/>
      <c r="NMK304" s="19"/>
      <c r="NMM304" s="75"/>
      <c r="NMO304" s="22"/>
      <c r="NMP304" s="131"/>
      <c r="NMR304" s="27"/>
      <c r="NMS304" s="19"/>
      <c r="NMU304" s="75"/>
      <c r="NMW304" s="22"/>
      <c r="NMX304" s="131"/>
      <c r="NMZ304" s="27"/>
      <c r="NNA304" s="19"/>
      <c r="NNC304" s="75"/>
      <c r="NNE304" s="22"/>
      <c r="NNF304" s="131"/>
      <c r="NNH304" s="27"/>
      <c r="NNI304" s="19"/>
      <c r="NNK304" s="75"/>
      <c r="NNM304" s="22"/>
      <c r="NNN304" s="131"/>
      <c r="NNP304" s="27"/>
      <c r="NNQ304" s="19"/>
      <c r="NNS304" s="75"/>
      <c r="NNU304" s="22"/>
      <c r="NNV304" s="131"/>
      <c r="NNX304" s="27"/>
      <c r="NNY304" s="19"/>
      <c r="NOA304" s="75"/>
      <c r="NOC304" s="22"/>
      <c r="NOD304" s="131"/>
      <c r="NOF304" s="27"/>
      <c r="NOG304" s="19"/>
      <c r="NOI304" s="75"/>
      <c r="NOK304" s="22"/>
      <c r="NOL304" s="131"/>
      <c r="NON304" s="27"/>
      <c r="NOO304" s="19"/>
      <c r="NOQ304" s="75"/>
      <c r="NOS304" s="22"/>
      <c r="NOT304" s="131"/>
      <c r="NOV304" s="27"/>
      <c r="NOW304" s="19"/>
      <c r="NOY304" s="75"/>
      <c r="NPA304" s="22"/>
      <c r="NPB304" s="131"/>
      <c r="NPD304" s="27"/>
      <c r="NPE304" s="19"/>
      <c r="NPG304" s="75"/>
      <c r="NPI304" s="22"/>
      <c r="NPJ304" s="131"/>
      <c r="NPL304" s="27"/>
      <c r="NPM304" s="19"/>
      <c r="NPO304" s="75"/>
      <c r="NPQ304" s="22"/>
      <c r="NPR304" s="131"/>
      <c r="NPT304" s="27"/>
      <c r="NPU304" s="19"/>
      <c r="NPW304" s="75"/>
      <c r="NPY304" s="22"/>
      <c r="NPZ304" s="131"/>
      <c r="NQB304" s="27"/>
      <c r="NQC304" s="19"/>
      <c r="NQE304" s="75"/>
      <c r="NQG304" s="22"/>
      <c r="NQH304" s="131"/>
      <c r="NQJ304" s="27"/>
      <c r="NQK304" s="19"/>
      <c r="NQM304" s="75"/>
      <c r="NQO304" s="22"/>
      <c r="NQP304" s="131"/>
      <c r="NQR304" s="27"/>
      <c r="NQS304" s="19"/>
      <c r="NQU304" s="75"/>
      <c r="NQW304" s="22"/>
      <c r="NQX304" s="131"/>
      <c r="NQZ304" s="27"/>
      <c r="NRA304" s="19"/>
      <c r="NRC304" s="75"/>
      <c r="NRE304" s="22"/>
      <c r="NRF304" s="131"/>
      <c r="NRH304" s="27"/>
      <c r="NRI304" s="19"/>
      <c r="NRK304" s="75"/>
      <c r="NRM304" s="22"/>
      <c r="NRN304" s="131"/>
      <c r="NRP304" s="27"/>
      <c r="NRQ304" s="19"/>
      <c r="NRS304" s="75"/>
      <c r="NRU304" s="22"/>
      <c r="NRV304" s="131"/>
      <c r="NRX304" s="27"/>
      <c r="NRY304" s="19"/>
      <c r="NSA304" s="75"/>
      <c r="NSC304" s="22"/>
      <c r="NSD304" s="131"/>
      <c r="NSF304" s="27"/>
      <c r="NSG304" s="19"/>
      <c r="NSI304" s="75"/>
      <c r="NSK304" s="22"/>
      <c r="NSL304" s="131"/>
      <c r="NSN304" s="27"/>
      <c r="NSO304" s="19"/>
      <c r="NSQ304" s="75"/>
      <c r="NSS304" s="22"/>
      <c r="NST304" s="131"/>
      <c r="NSV304" s="27"/>
      <c r="NSW304" s="19"/>
      <c r="NSY304" s="75"/>
      <c r="NTA304" s="22"/>
      <c r="NTB304" s="131"/>
      <c r="NTD304" s="27"/>
      <c r="NTE304" s="19"/>
      <c r="NTG304" s="75"/>
      <c r="NTI304" s="22"/>
      <c r="NTJ304" s="131"/>
      <c r="NTL304" s="27"/>
      <c r="NTM304" s="19"/>
      <c r="NTO304" s="75"/>
      <c r="NTQ304" s="22"/>
      <c r="NTR304" s="131"/>
      <c r="NTT304" s="27"/>
      <c r="NTU304" s="19"/>
      <c r="NTW304" s="75"/>
      <c r="NTY304" s="22"/>
      <c r="NTZ304" s="131"/>
      <c r="NUB304" s="27"/>
      <c r="NUC304" s="19"/>
      <c r="NUE304" s="75"/>
      <c r="NUG304" s="22"/>
      <c r="NUH304" s="131"/>
      <c r="NUJ304" s="27"/>
      <c r="NUK304" s="19"/>
      <c r="NUM304" s="75"/>
      <c r="NUO304" s="22"/>
      <c r="NUP304" s="131"/>
      <c r="NUR304" s="27"/>
      <c r="NUS304" s="19"/>
      <c r="NUU304" s="75"/>
      <c r="NUW304" s="22"/>
      <c r="NUX304" s="131"/>
      <c r="NUZ304" s="27"/>
      <c r="NVA304" s="19"/>
      <c r="NVC304" s="75"/>
      <c r="NVE304" s="22"/>
      <c r="NVF304" s="131"/>
      <c r="NVH304" s="27"/>
      <c r="NVI304" s="19"/>
      <c r="NVK304" s="75"/>
      <c r="NVM304" s="22"/>
      <c r="NVN304" s="131"/>
      <c r="NVP304" s="27"/>
      <c r="NVQ304" s="19"/>
      <c r="NVS304" s="75"/>
      <c r="NVU304" s="22"/>
      <c r="NVV304" s="131"/>
      <c r="NVX304" s="27"/>
      <c r="NVY304" s="19"/>
      <c r="NWA304" s="75"/>
      <c r="NWC304" s="22"/>
      <c r="NWD304" s="131"/>
      <c r="NWF304" s="27"/>
      <c r="NWG304" s="19"/>
      <c r="NWI304" s="75"/>
      <c r="NWK304" s="22"/>
      <c r="NWL304" s="131"/>
      <c r="NWN304" s="27"/>
      <c r="NWO304" s="19"/>
      <c r="NWQ304" s="75"/>
      <c r="NWS304" s="22"/>
      <c r="NWT304" s="131"/>
      <c r="NWV304" s="27"/>
      <c r="NWW304" s="19"/>
      <c r="NWY304" s="75"/>
      <c r="NXA304" s="22"/>
      <c r="NXB304" s="131"/>
      <c r="NXD304" s="27"/>
      <c r="NXE304" s="19"/>
      <c r="NXG304" s="75"/>
      <c r="NXI304" s="22"/>
      <c r="NXJ304" s="131"/>
      <c r="NXL304" s="27"/>
      <c r="NXM304" s="19"/>
      <c r="NXO304" s="75"/>
      <c r="NXQ304" s="22"/>
      <c r="NXR304" s="131"/>
      <c r="NXT304" s="27"/>
      <c r="NXU304" s="19"/>
      <c r="NXW304" s="75"/>
      <c r="NXY304" s="22"/>
      <c r="NXZ304" s="131"/>
      <c r="NYB304" s="27"/>
      <c r="NYC304" s="19"/>
      <c r="NYE304" s="75"/>
      <c r="NYG304" s="22"/>
      <c r="NYH304" s="131"/>
      <c r="NYJ304" s="27"/>
      <c r="NYK304" s="19"/>
      <c r="NYM304" s="75"/>
      <c r="NYO304" s="22"/>
      <c r="NYP304" s="131"/>
      <c r="NYR304" s="27"/>
      <c r="NYS304" s="19"/>
      <c r="NYU304" s="75"/>
      <c r="NYW304" s="22"/>
      <c r="NYX304" s="131"/>
      <c r="NYZ304" s="27"/>
      <c r="NZA304" s="19"/>
      <c r="NZC304" s="75"/>
      <c r="NZE304" s="22"/>
      <c r="NZF304" s="131"/>
      <c r="NZH304" s="27"/>
      <c r="NZI304" s="19"/>
      <c r="NZK304" s="75"/>
      <c r="NZM304" s="22"/>
      <c r="NZN304" s="131"/>
      <c r="NZP304" s="27"/>
      <c r="NZQ304" s="19"/>
      <c r="NZS304" s="75"/>
      <c r="NZU304" s="22"/>
      <c r="NZV304" s="131"/>
      <c r="NZX304" s="27"/>
      <c r="NZY304" s="19"/>
      <c r="OAA304" s="75"/>
      <c r="OAC304" s="22"/>
      <c r="OAD304" s="131"/>
      <c r="OAF304" s="27"/>
      <c r="OAG304" s="19"/>
      <c r="OAI304" s="75"/>
      <c r="OAK304" s="22"/>
      <c r="OAL304" s="131"/>
      <c r="OAN304" s="27"/>
      <c r="OAO304" s="19"/>
      <c r="OAQ304" s="75"/>
      <c r="OAS304" s="22"/>
      <c r="OAT304" s="131"/>
      <c r="OAV304" s="27"/>
      <c r="OAW304" s="19"/>
      <c r="OAY304" s="75"/>
      <c r="OBA304" s="22"/>
      <c r="OBB304" s="131"/>
      <c r="OBD304" s="27"/>
      <c r="OBE304" s="19"/>
      <c r="OBG304" s="75"/>
      <c r="OBI304" s="22"/>
      <c r="OBJ304" s="131"/>
      <c r="OBL304" s="27"/>
      <c r="OBM304" s="19"/>
      <c r="OBO304" s="75"/>
      <c r="OBQ304" s="22"/>
      <c r="OBR304" s="131"/>
      <c r="OBT304" s="27"/>
      <c r="OBU304" s="19"/>
      <c r="OBW304" s="75"/>
      <c r="OBY304" s="22"/>
      <c r="OBZ304" s="131"/>
      <c r="OCB304" s="27"/>
      <c r="OCC304" s="19"/>
      <c r="OCE304" s="75"/>
      <c r="OCG304" s="22"/>
      <c r="OCH304" s="131"/>
      <c r="OCJ304" s="27"/>
      <c r="OCK304" s="19"/>
      <c r="OCM304" s="75"/>
      <c r="OCO304" s="22"/>
      <c r="OCP304" s="131"/>
      <c r="OCR304" s="27"/>
      <c r="OCS304" s="19"/>
      <c r="OCU304" s="75"/>
      <c r="OCW304" s="22"/>
      <c r="OCX304" s="131"/>
      <c r="OCZ304" s="27"/>
      <c r="ODA304" s="19"/>
      <c r="ODC304" s="75"/>
      <c r="ODE304" s="22"/>
      <c r="ODF304" s="131"/>
      <c r="ODH304" s="27"/>
      <c r="ODI304" s="19"/>
      <c r="ODK304" s="75"/>
      <c r="ODM304" s="22"/>
      <c r="ODN304" s="131"/>
      <c r="ODP304" s="27"/>
      <c r="ODQ304" s="19"/>
      <c r="ODS304" s="75"/>
      <c r="ODU304" s="22"/>
      <c r="ODV304" s="131"/>
      <c r="ODX304" s="27"/>
      <c r="ODY304" s="19"/>
      <c r="OEA304" s="75"/>
      <c r="OEC304" s="22"/>
      <c r="OED304" s="131"/>
      <c r="OEF304" s="27"/>
      <c r="OEG304" s="19"/>
      <c r="OEI304" s="75"/>
      <c r="OEK304" s="22"/>
      <c r="OEL304" s="131"/>
      <c r="OEN304" s="27"/>
      <c r="OEO304" s="19"/>
      <c r="OEQ304" s="75"/>
      <c r="OES304" s="22"/>
      <c r="OET304" s="131"/>
      <c r="OEV304" s="27"/>
      <c r="OEW304" s="19"/>
      <c r="OEY304" s="75"/>
      <c r="OFA304" s="22"/>
      <c r="OFB304" s="131"/>
      <c r="OFD304" s="27"/>
      <c r="OFE304" s="19"/>
      <c r="OFG304" s="75"/>
      <c r="OFI304" s="22"/>
      <c r="OFJ304" s="131"/>
      <c r="OFL304" s="27"/>
      <c r="OFM304" s="19"/>
      <c r="OFO304" s="75"/>
      <c r="OFQ304" s="22"/>
      <c r="OFR304" s="131"/>
      <c r="OFT304" s="27"/>
      <c r="OFU304" s="19"/>
      <c r="OFW304" s="75"/>
      <c r="OFY304" s="22"/>
      <c r="OFZ304" s="131"/>
      <c r="OGB304" s="27"/>
      <c r="OGC304" s="19"/>
      <c r="OGE304" s="75"/>
      <c r="OGG304" s="22"/>
      <c r="OGH304" s="131"/>
      <c r="OGJ304" s="27"/>
      <c r="OGK304" s="19"/>
      <c r="OGM304" s="75"/>
      <c r="OGO304" s="22"/>
      <c r="OGP304" s="131"/>
      <c r="OGR304" s="27"/>
      <c r="OGS304" s="19"/>
      <c r="OGU304" s="75"/>
      <c r="OGW304" s="22"/>
      <c r="OGX304" s="131"/>
      <c r="OGZ304" s="27"/>
      <c r="OHA304" s="19"/>
      <c r="OHC304" s="75"/>
      <c r="OHE304" s="22"/>
      <c r="OHF304" s="131"/>
      <c r="OHH304" s="27"/>
      <c r="OHI304" s="19"/>
      <c r="OHK304" s="75"/>
      <c r="OHM304" s="22"/>
      <c r="OHN304" s="131"/>
      <c r="OHP304" s="27"/>
      <c r="OHQ304" s="19"/>
      <c r="OHS304" s="75"/>
      <c r="OHU304" s="22"/>
      <c r="OHV304" s="131"/>
      <c r="OHX304" s="27"/>
      <c r="OHY304" s="19"/>
      <c r="OIA304" s="75"/>
      <c r="OIC304" s="22"/>
      <c r="OID304" s="131"/>
      <c r="OIF304" s="27"/>
      <c r="OIG304" s="19"/>
      <c r="OII304" s="75"/>
      <c r="OIK304" s="22"/>
      <c r="OIL304" s="131"/>
      <c r="OIN304" s="27"/>
      <c r="OIO304" s="19"/>
      <c r="OIQ304" s="75"/>
      <c r="OIS304" s="22"/>
      <c r="OIT304" s="131"/>
      <c r="OIV304" s="27"/>
      <c r="OIW304" s="19"/>
      <c r="OIY304" s="75"/>
      <c r="OJA304" s="22"/>
      <c r="OJB304" s="131"/>
      <c r="OJD304" s="27"/>
      <c r="OJE304" s="19"/>
      <c r="OJG304" s="75"/>
      <c r="OJI304" s="22"/>
      <c r="OJJ304" s="131"/>
      <c r="OJL304" s="27"/>
      <c r="OJM304" s="19"/>
      <c r="OJO304" s="75"/>
      <c r="OJQ304" s="22"/>
      <c r="OJR304" s="131"/>
      <c r="OJT304" s="27"/>
      <c r="OJU304" s="19"/>
      <c r="OJW304" s="75"/>
      <c r="OJY304" s="22"/>
      <c r="OJZ304" s="131"/>
      <c r="OKB304" s="27"/>
      <c r="OKC304" s="19"/>
      <c r="OKE304" s="75"/>
      <c r="OKG304" s="22"/>
      <c r="OKH304" s="131"/>
      <c r="OKJ304" s="27"/>
      <c r="OKK304" s="19"/>
      <c r="OKM304" s="75"/>
      <c r="OKO304" s="22"/>
      <c r="OKP304" s="131"/>
      <c r="OKR304" s="27"/>
      <c r="OKS304" s="19"/>
      <c r="OKU304" s="75"/>
      <c r="OKW304" s="22"/>
      <c r="OKX304" s="131"/>
      <c r="OKZ304" s="27"/>
      <c r="OLA304" s="19"/>
      <c r="OLC304" s="75"/>
      <c r="OLE304" s="22"/>
      <c r="OLF304" s="131"/>
      <c r="OLH304" s="27"/>
      <c r="OLI304" s="19"/>
      <c r="OLK304" s="75"/>
      <c r="OLM304" s="22"/>
      <c r="OLN304" s="131"/>
      <c r="OLP304" s="27"/>
      <c r="OLQ304" s="19"/>
      <c r="OLS304" s="75"/>
      <c r="OLU304" s="22"/>
      <c r="OLV304" s="131"/>
      <c r="OLX304" s="27"/>
      <c r="OLY304" s="19"/>
      <c r="OMA304" s="75"/>
      <c r="OMC304" s="22"/>
      <c r="OMD304" s="131"/>
      <c r="OMF304" s="27"/>
      <c r="OMG304" s="19"/>
      <c r="OMI304" s="75"/>
      <c r="OMK304" s="22"/>
      <c r="OML304" s="131"/>
      <c r="OMN304" s="27"/>
      <c r="OMO304" s="19"/>
      <c r="OMQ304" s="75"/>
      <c r="OMS304" s="22"/>
      <c r="OMT304" s="131"/>
      <c r="OMV304" s="27"/>
      <c r="OMW304" s="19"/>
      <c r="OMY304" s="75"/>
      <c r="ONA304" s="22"/>
      <c r="ONB304" s="131"/>
      <c r="OND304" s="27"/>
      <c r="ONE304" s="19"/>
      <c r="ONG304" s="75"/>
      <c r="ONI304" s="22"/>
      <c r="ONJ304" s="131"/>
      <c r="ONL304" s="27"/>
      <c r="ONM304" s="19"/>
      <c r="ONO304" s="75"/>
      <c r="ONQ304" s="22"/>
      <c r="ONR304" s="131"/>
      <c r="ONT304" s="27"/>
      <c r="ONU304" s="19"/>
      <c r="ONW304" s="75"/>
      <c r="ONY304" s="22"/>
      <c r="ONZ304" s="131"/>
      <c r="OOB304" s="27"/>
      <c r="OOC304" s="19"/>
      <c r="OOE304" s="75"/>
      <c r="OOG304" s="22"/>
      <c r="OOH304" s="131"/>
      <c r="OOJ304" s="27"/>
      <c r="OOK304" s="19"/>
      <c r="OOM304" s="75"/>
      <c r="OOO304" s="22"/>
      <c r="OOP304" s="131"/>
      <c r="OOR304" s="27"/>
      <c r="OOS304" s="19"/>
      <c r="OOU304" s="75"/>
      <c r="OOW304" s="22"/>
      <c r="OOX304" s="131"/>
      <c r="OOZ304" s="27"/>
      <c r="OPA304" s="19"/>
      <c r="OPC304" s="75"/>
      <c r="OPE304" s="22"/>
      <c r="OPF304" s="131"/>
      <c r="OPH304" s="27"/>
      <c r="OPI304" s="19"/>
      <c r="OPK304" s="75"/>
      <c r="OPM304" s="22"/>
      <c r="OPN304" s="131"/>
      <c r="OPP304" s="27"/>
      <c r="OPQ304" s="19"/>
      <c r="OPS304" s="75"/>
      <c r="OPU304" s="22"/>
      <c r="OPV304" s="131"/>
      <c r="OPX304" s="27"/>
      <c r="OPY304" s="19"/>
      <c r="OQA304" s="75"/>
      <c r="OQC304" s="22"/>
      <c r="OQD304" s="131"/>
      <c r="OQF304" s="27"/>
      <c r="OQG304" s="19"/>
      <c r="OQI304" s="75"/>
      <c r="OQK304" s="22"/>
      <c r="OQL304" s="131"/>
      <c r="OQN304" s="27"/>
      <c r="OQO304" s="19"/>
      <c r="OQQ304" s="75"/>
      <c r="OQS304" s="22"/>
      <c r="OQT304" s="131"/>
      <c r="OQV304" s="27"/>
      <c r="OQW304" s="19"/>
      <c r="OQY304" s="75"/>
      <c r="ORA304" s="22"/>
      <c r="ORB304" s="131"/>
      <c r="ORD304" s="27"/>
      <c r="ORE304" s="19"/>
      <c r="ORG304" s="75"/>
      <c r="ORI304" s="22"/>
      <c r="ORJ304" s="131"/>
      <c r="ORL304" s="27"/>
      <c r="ORM304" s="19"/>
      <c r="ORO304" s="75"/>
      <c r="ORQ304" s="22"/>
      <c r="ORR304" s="131"/>
      <c r="ORT304" s="27"/>
      <c r="ORU304" s="19"/>
      <c r="ORW304" s="75"/>
      <c r="ORY304" s="22"/>
      <c r="ORZ304" s="131"/>
      <c r="OSB304" s="27"/>
      <c r="OSC304" s="19"/>
      <c r="OSE304" s="75"/>
      <c r="OSG304" s="22"/>
      <c r="OSH304" s="131"/>
      <c r="OSJ304" s="27"/>
      <c r="OSK304" s="19"/>
      <c r="OSM304" s="75"/>
      <c r="OSO304" s="22"/>
      <c r="OSP304" s="131"/>
      <c r="OSR304" s="27"/>
      <c r="OSS304" s="19"/>
      <c r="OSU304" s="75"/>
      <c r="OSW304" s="22"/>
      <c r="OSX304" s="131"/>
      <c r="OSZ304" s="27"/>
      <c r="OTA304" s="19"/>
      <c r="OTC304" s="75"/>
      <c r="OTE304" s="22"/>
      <c r="OTF304" s="131"/>
      <c r="OTH304" s="27"/>
      <c r="OTI304" s="19"/>
      <c r="OTK304" s="75"/>
      <c r="OTM304" s="22"/>
      <c r="OTN304" s="131"/>
      <c r="OTP304" s="27"/>
      <c r="OTQ304" s="19"/>
      <c r="OTS304" s="75"/>
      <c r="OTU304" s="22"/>
      <c r="OTV304" s="131"/>
      <c r="OTX304" s="27"/>
      <c r="OTY304" s="19"/>
      <c r="OUA304" s="75"/>
      <c r="OUC304" s="22"/>
      <c r="OUD304" s="131"/>
      <c r="OUF304" s="27"/>
      <c r="OUG304" s="19"/>
      <c r="OUI304" s="75"/>
      <c r="OUK304" s="22"/>
      <c r="OUL304" s="131"/>
      <c r="OUN304" s="27"/>
      <c r="OUO304" s="19"/>
      <c r="OUQ304" s="75"/>
      <c r="OUS304" s="22"/>
      <c r="OUT304" s="131"/>
      <c r="OUV304" s="27"/>
      <c r="OUW304" s="19"/>
      <c r="OUY304" s="75"/>
      <c r="OVA304" s="22"/>
      <c r="OVB304" s="131"/>
      <c r="OVD304" s="27"/>
      <c r="OVE304" s="19"/>
      <c r="OVG304" s="75"/>
      <c r="OVI304" s="22"/>
      <c r="OVJ304" s="131"/>
      <c r="OVL304" s="27"/>
      <c r="OVM304" s="19"/>
      <c r="OVO304" s="75"/>
      <c r="OVQ304" s="22"/>
      <c r="OVR304" s="131"/>
      <c r="OVT304" s="27"/>
      <c r="OVU304" s="19"/>
      <c r="OVW304" s="75"/>
      <c r="OVY304" s="22"/>
      <c r="OVZ304" s="131"/>
      <c r="OWB304" s="27"/>
      <c r="OWC304" s="19"/>
      <c r="OWE304" s="75"/>
      <c r="OWG304" s="22"/>
      <c r="OWH304" s="131"/>
      <c r="OWJ304" s="27"/>
      <c r="OWK304" s="19"/>
      <c r="OWM304" s="75"/>
      <c r="OWO304" s="22"/>
      <c r="OWP304" s="131"/>
      <c r="OWR304" s="27"/>
      <c r="OWS304" s="19"/>
      <c r="OWU304" s="75"/>
      <c r="OWW304" s="22"/>
      <c r="OWX304" s="131"/>
      <c r="OWZ304" s="27"/>
      <c r="OXA304" s="19"/>
      <c r="OXC304" s="75"/>
      <c r="OXE304" s="22"/>
      <c r="OXF304" s="131"/>
      <c r="OXH304" s="27"/>
      <c r="OXI304" s="19"/>
      <c r="OXK304" s="75"/>
      <c r="OXM304" s="22"/>
      <c r="OXN304" s="131"/>
      <c r="OXP304" s="27"/>
      <c r="OXQ304" s="19"/>
      <c r="OXS304" s="75"/>
      <c r="OXU304" s="22"/>
      <c r="OXV304" s="131"/>
      <c r="OXX304" s="27"/>
      <c r="OXY304" s="19"/>
      <c r="OYA304" s="75"/>
      <c r="OYC304" s="22"/>
      <c r="OYD304" s="131"/>
      <c r="OYF304" s="27"/>
      <c r="OYG304" s="19"/>
      <c r="OYI304" s="75"/>
      <c r="OYK304" s="22"/>
      <c r="OYL304" s="131"/>
      <c r="OYN304" s="27"/>
      <c r="OYO304" s="19"/>
      <c r="OYQ304" s="75"/>
      <c r="OYS304" s="22"/>
      <c r="OYT304" s="131"/>
      <c r="OYV304" s="27"/>
      <c r="OYW304" s="19"/>
      <c r="OYY304" s="75"/>
      <c r="OZA304" s="22"/>
      <c r="OZB304" s="131"/>
      <c r="OZD304" s="27"/>
      <c r="OZE304" s="19"/>
      <c r="OZG304" s="75"/>
      <c r="OZI304" s="22"/>
      <c r="OZJ304" s="131"/>
      <c r="OZL304" s="27"/>
      <c r="OZM304" s="19"/>
      <c r="OZO304" s="75"/>
      <c r="OZQ304" s="22"/>
      <c r="OZR304" s="131"/>
      <c r="OZT304" s="27"/>
      <c r="OZU304" s="19"/>
      <c r="OZW304" s="75"/>
      <c r="OZY304" s="22"/>
      <c r="OZZ304" s="131"/>
      <c r="PAB304" s="27"/>
      <c r="PAC304" s="19"/>
      <c r="PAE304" s="75"/>
      <c r="PAG304" s="22"/>
      <c r="PAH304" s="131"/>
      <c r="PAJ304" s="27"/>
      <c r="PAK304" s="19"/>
      <c r="PAM304" s="75"/>
      <c r="PAO304" s="22"/>
      <c r="PAP304" s="131"/>
      <c r="PAR304" s="27"/>
      <c r="PAS304" s="19"/>
      <c r="PAU304" s="75"/>
      <c r="PAW304" s="22"/>
      <c r="PAX304" s="131"/>
      <c r="PAZ304" s="27"/>
      <c r="PBA304" s="19"/>
      <c r="PBC304" s="75"/>
      <c r="PBE304" s="22"/>
      <c r="PBF304" s="131"/>
      <c r="PBH304" s="27"/>
      <c r="PBI304" s="19"/>
      <c r="PBK304" s="75"/>
      <c r="PBM304" s="22"/>
      <c r="PBN304" s="131"/>
      <c r="PBP304" s="27"/>
      <c r="PBQ304" s="19"/>
      <c r="PBS304" s="75"/>
      <c r="PBU304" s="22"/>
      <c r="PBV304" s="131"/>
      <c r="PBX304" s="27"/>
      <c r="PBY304" s="19"/>
      <c r="PCA304" s="75"/>
      <c r="PCC304" s="22"/>
      <c r="PCD304" s="131"/>
      <c r="PCF304" s="27"/>
      <c r="PCG304" s="19"/>
      <c r="PCI304" s="75"/>
      <c r="PCK304" s="22"/>
      <c r="PCL304" s="131"/>
      <c r="PCN304" s="27"/>
      <c r="PCO304" s="19"/>
      <c r="PCQ304" s="75"/>
      <c r="PCS304" s="22"/>
      <c r="PCT304" s="131"/>
      <c r="PCV304" s="27"/>
      <c r="PCW304" s="19"/>
      <c r="PCY304" s="75"/>
      <c r="PDA304" s="22"/>
      <c r="PDB304" s="131"/>
      <c r="PDD304" s="27"/>
      <c r="PDE304" s="19"/>
      <c r="PDG304" s="75"/>
      <c r="PDI304" s="22"/>
      <c r="PDJ304" s="131"/>
      <c r="PDL304" s="27"/>
      <c r="PDM304" s="19"/>
      <c r="PDO304" s="75"/>
      <c r="PDQ304" s="22"/>
      <c r="PDR304" s="131"/>
      <c r="PDT304" s="27"/>
      <c r="PDU304" s="19"/>
      <c r="PDW304" s="75"/>
      <c r="PDY304" s="22"/>
      <c r="PDZ304" s="131"/>
      <c r="PEB304" s="27"/>
      <c r="PEC304" s="19"/>
      <c r="PEE304" s="75"/>
      <c r="PEG304" s="22"/>
      <c r="PEH304" s="131"/>
      <c r="PEJ304" s="27"/>
      <c r="PEK304" s="19"/>
      <c r="PEM304" s="75"/>
      <c r="PEO304" s="22"/>
      <c r="PEP304" s="131"/>
      <c r="PER304" s="27"/>
      <c r="PES304" s="19"/>
      <c r="PEU304" s="75"/>
      <c r="PEW304" s="22"/>
      <c r="PEX304" s="131"/>
      <c r="PEZ304" s="27"/>
      <c r="PFA304" s="19"/>
      <c r="PFC304" s="75"/>
      <c r="PFE304" s="22"/>
      <c r="PFF304" s="131"/>
      <c r="PFH304" s="27"/>
      <c r="PFI304" s="19"/>
      <c r="PFK304" s="75"/>
      <c r="PFM304" s="22"/>
      <c r="PFN304" s="131"/>
      <c r="PFP304" s="27"/>
      <c r="PFQ304" s="19"/>
      <c r="PFS304" s="75"/>
      <c r="PFU304" s="22"/>
      <c r="PFV304" s="131"/>
      <c r="PFX304" s="27"/>
      <c r="PFY304" s="19"/>
      <c r="PGA304" s="75"/>
      <c r="PGC304" s="22"/>
      <c r="PGD304" s="131"/>
      <c r="PGF304" s="27"/>
      <c r="PGG304" s="19"/>
      <c r="PGI304" s="75"/>
      <c r="PGK304" s="22"/>
      <c r="PGL304" s="131"/>
      <c r="PGN304" s="27"/>
      <c r="PGO304" s="19"/>
      <c r="PGQ304" s="75"/>
      <c r="PGS304" s="22"/>
      <c r="PGT304" s="131"/>
      <c r="PGV304" s="27"/>
      <c r="PGW304" s="19"/>
      <c r="PGY304" s="75"/>
      <c r="PHA304" s="22"/>
      <c r="PHB304" s="131"/>
      <c r="PHD304" s="27"/>
      <c r="PHE304" s="19"/>
      <c r="PHG304" s="75"/>
      <c r="PHI304" s="22"/>
      <c r="PHJ304" s="131"/>
      <c r="PHL304" s="27"/>
      <c r="PHM304" s="19"/>
      <c r="PHO304" s="75"/>
      <c r="PHQ304" s="22"/>
      <c r="PHR304" s="131"/>
      <c r="PHT304" s="27"/>
      <c r="PHU304" s="19"/>
      <c r="PHW304" s="75"/>
      <c r="PHY304" s="22"/>
      <c r="PHZ304" s="131"/>
      <c r="PIB304" s="27"/>
      <c r="PIC304" s="19"/>
      <c r="PIE304" s="75"/>
      <c r="PIG304" s="22"/>
      <c r="PIH304" s="131"/>
      <c r="PIJ304" s="27"/>
      <c r="PIK304" s="19"/>
      <c r="PIM304" s="75"/>
      <c r="PIO304" s="22"/>
      <c r="PIP304" s="131"/>
      <c r="PIR304" s="27"/>
      <c r="PIS304" s="19"/>
      <c r="PIU304" s="75"/>
      <c r="PIW304" s="22"/>
      <c r="PIX304" s="131"/>
      <c r="PIZ304" s="27"/>
      <c r="PJA304" s="19"/>
      <c r="PJC304" s="75"/>
      <c r="PJE304" s="22"/>
      <c r="PJF304" s="131"/>
      <c r="PJH304" s="27"/>
      <c r="PJI304" s="19"/>
      <c r="PJK304" s="75"/>
      <c r="PJM304" s="22"/>
      <c r="PJN304" s="131"/>
      <c r="PJP304" s="27"/>
      <c r="PJQ304" s="19"/>
      <c r="PJS304" s="75"/>
      <c r="PJU304" s="22"/>
      <c r="PJV304" s="131"/>
      <c r="PJX304" s="27"/>
      <c r="PJY304" s="19"/>
      <c r="PKA304" s="75"/>
      <c r="PKC304" s="22"/>
      <c r="PKD304" s="131"/>
      <c r="PKF304" s="27"/>
      <c r="PKG304" s="19"/>
      <c r="PKI304" s="75"/>
      <c r="PKK304" s="22"/>
      <c r="PKL304" s="131"/>
      <c r="PKN304" s="27"/>
      <c r="PKO304" s="19"/>
      <c r="PKQ304" s="75"/>
      <c r="PKS304" s="22"/>
      <c r="PKT304" s="131"/>
      <c r="PKV304" s="27"/>
      <c r="PKW304" s="19"/>
      <c r="PKY304" s="75"/>
      <c r="PLA304" s="22"/>
      <c r="PLB304" s="131"/>
      <c r="PLD304" s="27"/>
      <c r="PLE304" s="19"/>
      <c r="PLG304" s="75"/>
      <c r="PLI304" s="22"/>
      <c r="PLJ304" s="131"/>
      <c r="PLL304" s="27"/>
      <c r="PLM304" s="19"/>
      <c r="PLO304" s="75"/>
      <c r="PLQ304" s="22"/>
      <c r="PLR304" s="131"/>
      <c r="PLT304" s="27"/>
      <c r="PLU304" s="19"/>
      <c r="PLW304" s="75"/>
      <c r="PLY304" s="22"/>
      <c r="PLZ304" s="131"/>
      <c r="PMB304" s="27"/>
      <c r="PMC304" s="19"/>
      <c r="PME304" s="75"/>
      <c r="PMG304" s="22"/>
      <c r="PMH304" s="131"/>
      <c r="PMJ304" s="27"/>
      <c r="PMK304" s="19"/>
      <c r="PMM304" s="75"/>
      <c r="PMO304" s="22"/>
      <c r="PMP304" s="131"/>
      <c r="PMR304" s="27"/>
      <c r="PMS304" s="19"/>
      <c r="PMU304" s="75"/>
      <c r="PMW304" s="22"/>
      <c r="PMX304" s="131"/>
      <c r="PMZ304" s="27"/>
      <c r="PNA304" s="19"/>
      <c r="PNC304" s="75"/>
      <c r="PNE304" s="22"/>
      <c r="PNF304" s="131"/>
      <c r="PNH304" s="27"/>
      <c r="PNI304" s="19"/>
      <c r="PNK304" s="75"/>
      <c r="PNM304" s="22"/>
      <c r="PNN304" s="131"/>
      <c r="PNP304" s="27"/>
      <c r="PNQ304" s="19"/>
      <c r="PNS304" s="75"/>
      <c r="PNU304" s="22"/>
      <c r="PNV304" s="131"/>
      <c r="PNX304" s="27"/>
      <c r="PNY304" s="19"/>
      <c r="POA304" s="75"/>
      <c r="POC304" s="22"/>
      <c r="POD304" s="131"/>
      <c r="POF304" s="27"/>
      <c r="POG304" s="19"/>
      <c r="POI304" s="75"/>
      <c r="POK304" s="22"/>
      <c r="POL304" s="131"/>
      <c r="PON304" s="27"/>
      <c r="POO304" s="19"/>
      <c r="POQ304" s="75"/>
      <c r="POS304" s="22"/>
      <c r="POT304" s="131"/>
      <c r="POV304" s="27"/>
      <c r="POW304" s="19"/>
      <c r="POY304" s="75"/>
      <c r="PPA304" s="22"/>
      <c r="PPB304" s="131"/>
      <c r="PPD304" s="27"/>
      <c r="PPE304" s="19"/>
      <c r="PPG304" s="75"/>
      <c r="PPI304" s="22"/>
      <c r="PPJ304" s="131"/>
      <c r="PPL304" s="27"/>
      <c r="PPM304" s="19"/>
      <c r="PPO304" s="75"/>
      <c r="PPQ304" s="22"/>
      <c r="PPR304" s="131"/>
      <c r="PPT304" s="27"/>
      <c r="PPU304" s="19"/>
      <c r="PPW304" s="75"/>
      <c r="PPY304" s="22"/>
      <c r="PPZ304" s="131"/>
      <c r="PQB304" s="27"/>
      <c r="PQC304" s="19"/>
      <c r="PQE304" s="75"/>
      <c r="PQG304" s="22"/>
      <c r="PQH304" s="131"/>
      <c r="PQJ304" s="27"/>
      <c r="PQK304" s="19"/>
      <c r="PQM304" s="75"/>
      <c r="PQO304" s="22"/>
      <c r="PQP304" s="131"/>
      <c r="PQR304" s="27"/>
      <c r="PQS304" s="19"/>
      <c r="PQU304" s="75"/>
      <c r="PQW304" s="22"/>
      <c r="PQX304" s="131"/>
      <c r="PQZ304" s="27"/>
      <c r="PRA304" s="19"/>
      <c r="PRC304" s="75"/>
      <c r="PRE304" s="22"/>
      <c r="PRF304" s="131"/>
      <c r="PRH304" s="27"/>
      <c r="PRI304" s="19"/>
      <c r="PRK304" s="75"/>
      <c r="PRM304" s="22"/>
      <c r="PRN304" s="131"/>
      <c r="PRP304" s="27"/>
      <c r="PRQ304" s="19"/>
      <c r="PRS304" s="75"/>
      <c r="PRU304" s="22"/>
      <c r="PRV304" s="131"/>
      <c r="PRX304" s="27"/>
      <c r="PRY304" s="19"/>
      <c r="PSA304" s="75"/>
      <c r="PSC304" s="22"/>
      <c r="PSD304" s="131"/>
      <c r="PSF304" s="27"/>
      <c r="PSG304" s="19"/>
      <c r="PSI304" s="75"/>
      <c r="PSK304" s="22"/>
      <c r="PSL304" s="131"/>
      <c r="PSN304" s="27"/>
      <c r="PSO304" s="19"/>
      <c r="PSQ304" s="75"/>
      <c r="PSS304" s="22"/>
      <c r="PST304" s="131"/>
      <c r="PSV304" s="27"/>
      <c r="PSW304" s="19"/>
      <c r="PSY304" s="75"/>
      <c r="PTA304" s="22"/>
      <c r="PTB304" s="131"/>
      <c r="PTD304" s="27"/>
      <c r="PTE304" s="19"/>
      <c r="PTG304" s="75"/>
      <c r="PTI304" s="22"/>
      <c r="PTJ304" s="131"/>
      <c r="PTL304" s="27"/>
      <c r="PTM304" s="19"/>
      <c r="PTO304" s="75"/>
      <c r="PTQ304" s="22"/>
      <c r="PTR304" s="131"/>
      <c r="PTT304" s="27"/>
      <c r="PTU304" s="19"/>
      <c r="PTW304" s="75"/>
      <c r="PTY304" s="22"/>
      <c r="PTZ304" s="131"/>
      <c r="PUB304" s="27"/>
      <c r="PUC304" s="19"/>
      <c r="PUE304" s="75"/>
      <c r="PUG304" s="22"/>
      <c r="PUH304" s="131"/>
      <c r="PUJ304" s="27"/>
      <c r="PUK304" s="19"/>
      <c r="PUM304" s="75"/>
      <c r="PUO304" s="22"/>
      <c r="PUP304" s="131"/>
      <c r="PUR304" s="27"/>
      <c r="PUS304" s="19"/>
      <c r="PUU304" s="75"/>
      <c r="PUW304" s="22"/>
      <c r="PUX304" s="131"/>
      <c r="PUZ304" s="27"/>
      <c r="PVA304" s="19"/>
      <c r="PVC304" s="75"/>
      <c r="PVE304" s="22"/>
      <c r="PVF304" s="131"/>
      <c r="PVH304" s="27"/>
      <c r="PVI304" s="19"/>
      <c r="PVK304" s="75"/>
      <c r="PVM304" s="22"/>
      <c r="PVN304" s="131"/>
      <c r="PVP304" s="27"/>
      <c r="PVQ304" s="19"/>
      <c r="PVS304" s="75"/>
      <c r="PVU304" s="22"/>
      <c r="PVV304" s="131"/>
      <c r="PVX304" s="27"/>
      <c r="PVY304" s="19"/>
      <c r="PWA304" s="75"/>
      <c r="PWC304" s="22"/>
      <c r="PWD304" s="131"/>
      <c r="PWF304" s="27"/>
      <c r="PWG304" s="19"/>
      <c r="PWI304" s="75"/>
      <c r="PWK304" s="22"/>
      <c r="PWL304" s="131"/>
      <c r="PWN304" s="27"/>
      <c r="PWO304" s="19"/>
      <c r="PWQ304" s="75"/>
      <c r="PWS304" s="22"/>
      <c r="PWT304" s="131"/>
      <c r="PWV304" s="27"/>
      <c r="PWW304" s="19"/>
      <c r="PWY304" s="75"/>
      <c r="PXA304" s="22"/>
      <c r="PXB304" s="131"/>
      <c r="PXD304" s="27"/>
      <c r="PXE304" s="19"/>
      <c r="PXG304" s="75"/>
      <c r="PXI304" s="22"/>
      <c r="PXJ304" s="131"/>
      <c r="PXL304" s="27"/>
      <c r="PXM304" s="19"/>
      <c r="PXO304" s="75"/>
      <c r="PXQ304" s="22"/>
      <c r="PXR304" s="131"/>
      <c r="PXT304" s="27"/>
      <c r="PXU304" s="19"/>
      <c r="PXW304" s="75"/>
      <c r="PXY304" s="22"/>
      <c r="PXZ304" s="131"/>
      <c r="PYB304" s="27"/>
      <c r="PYC304" s="19"/>
      <c r="PYE304" s="75"/>
      <c r="PYG304" s="22"/>
      <c r="PYH304" s="131"/>
      <c r="PYJ304" s="27"/>
      <c r="PYK304" s="19"/>
      <c r="PYM304" s="75"/>
      <c r="PYO304" s="22"/>
      <c r="PYP304" s="131"/>
      <c r="PYR304" s="27"/>
      <c r="PYS304" s="19"/>
      <c r="PYU304" s="75"/>
      <c r="PYW304" s="22"/>
      <c r="PYX304" s="131"/>
      <c r="PYZ304" s="27"/>
      <c r="PZA304" s="19"/>
      <c r="PZC304" s="75"/>
      <c r="PZE304" s="22"/>
      <c r="PZF304" s="131"/>
      <c r="PZH304" s="27"/>
      <c r="PZI304" s="19"/>
      <c r="PZK304" s="75"/>
      <c r="PZM304" s="22"/>
      <c r="PZN304" s="131"/>
      <c r="PZP304" s="27"/>
      <c r="PZQ304" s="19"/>
      <c r="PZS304" s="75"/>
      <c r="PZU304" s="22"/>
      <c r="PZV304" s="131"/>
      <c r="PZX304" s="27"/>
      <c r="PZY304" s="19"/>
      <c r="QAA304" s="75"/>
      <c r="QAC304" s="22"/>
      <c r="QAD304" s="131"/>
      <c r="QAF304" s="27"/>
      <c r="QAG304" s="19"/>
      <c r="QAI304" s="75"/>
      <c r="QAK304" s="22"/>
      <c r="QAL304" s="131"/>
      <c r="QAN304" s="27"/>
      <c r="QAO304" s="19"/>
      <c r="QAQ304" s="75"/>
      <c r="QAS304" s="22"/>
      <c r="QAT304" s="131"/>
      <c r="QAV304" s="27"/>
      <c r="QAW304" s="19"/>
      <c r="QAY304" s="75"/>
      <c r="QBA304" s="22"/>
      <c r="QBB304" s="131"/>
      <c r="QBD304" s="27"/>
      <c r="QBE304" s="19"/>
      <c r="QBG304" s="75"/>
      <c r="QBI304" s="22"/>
      <c r="QBJ304" s="131"/>
      <c r="QBL304" s="27"/>
      <c r="QBM304" s="19"/>
      <c r="QBO304" s="75"/>
      <c r="QBQ304" s="22"/>
      <c r="QBR304" s="131"/>
      <c r="QBT304" s="27"/>
      <c r="QBU304" s="19"/>
      <c r="QBW304" s="75"/>
      <c r="QBY304" s="22"/>
      <c r="QBZ304" s="131"/>
      <c r="QCB304" s="27"/>
      <c r="QCC304" s="19"/>
      <c r="QCE304" s="75"/>
      <c r="QCG304" s="22"/>
      <c r="QCH304" s="131"/>
      <c r="QCJ304" s="27"/>
      <c r="QCK304" s="19"/>
      <c r="QCM304" s="75"/>
      <c r="QCO304" s="22"/>
      <c r="QCP304" s="131"/>
      <c r="QCR304" s="27"/>
      <c r="QCS304" s="19"/>
      <c r="QCU304" s="75"/>
      <c r="QCW304" s="22"/>
      <c r="QCX304" s="131"/>
      <c r="QCZ304" s="27"/>
      <c r="QDA304" s="19"/>
      <c r="QDC304" s="75"/>
      <c r="QDE304" s="22"/>
      <c r="QDF304" s="131"/>
      <c r="QDH304" s="27"/>
      <c r="QDI304" s="19"/>
      <c r="QDK304" s="75"/>
      <c r="QDM304" s="22"/>
      <c r="QDN304" s="131"/>
      <c r="QDP304" s="27"/>
      <c r="QDQ304" s="19"/>
      <c r="QDS304" s="75"/>
      <c r="QDU304" s="22"/>
      <c r="QDV304" s="131"/>
      <c r="QDX304" s="27"/>
      <c r="QDY304" s="19"/>
      <c r="QEA304" s="75"/>
      <c r="QEC304" s="22"/>
      <c r="QED304" s="131"/>
      <c r="QEF304" s="27"/>
      <c r="QEG304" s="19"/>
      <c r="QEI304" s="75"/>
      <c r="QEK304" s="22"/>
      <c r="QEL304" s="131"/>
      <c r="QEN304" s="27"/>
      <c r="QEO304" s="19"/>
      <c r="QEQ304" s="75"/>
      <c r="QES304" s="22"/>
      <c r="QET304" s="131"/>
      <c r="QEV304" s="27"/>
      <c r="QEW304" s="19"/>
      <c r="QEY304" s="75"/>
      <c r="QFA304" s="22"/>
      <c r="QFB304" s="131"/>
      <c r="QFD304" s="27"/>
      <c r="QFE304" s="19"/>
      <c r="QFG304" s="75"/>
      <c r="QFI304" s="22"/>
      <c r="QFJ304" s="131"/>
      <c r="QFL304" s="27"/>
      <c r="QFM304" s="19"/>
      <c r="QFO304" s="75"/>
      <c r="QFQ304" s="22"/>
      <c r="QFR304" s="131"/>
      <c r="QFT304" s="27"/>
      <c r="QFU304" s="19"/>
      <c r="QFW304" s="75"/>
      <c r="QFY304" s="22"/>
      <c r="QFZ304" s="131"/>
      <c r="QGB304" s="27"/>
      <c r="QGC304" s="19"/>
      <c r="QGE304" s="75"/>
      <c r="QGG304" s="22"/>
      <c r="QGH304" s="131"/>
      <c r="QGJ304" s="27"/>
      <c r="QGK304" s="19"/>
      <c r="QGM304" s="75"/>
      <c r="QGO304" s="22"/>
      <c r="QGP304" s="131"/>
      <c r="QGR304" s="27"/>
      <c r="QGS304" s="19"/>
      <c r="QGU304" s="75"/>
      <c r="QGW304" s="22"/>
      <c r="QGX304" s="131"/>
      <c r="QGZ304" s="27"/>
      <c r="QHA304" s="19"/>
      <c r="QHC304" s="75"/>
      <c r="QHE304" s="22"/>
      <c r="QHF304" s="131"/>
      <c r="QHH304" s="27"/>
      <c r="QHI304" s="19"/>
      <c r="QHK304" s="75"/>
      <c r="QHM304" s="22"/>
      <c r="QHN304" s="131"/>
      <c r="QHP304" s="27"/>
      <c r="QHQ304" s="19"/>
      <c r="QHS304" s="75"/>
      <c r="QHU304" s="22"/>
      <c r="QHV304" s="131"/>
      <c r="QHX304" s="27"/>
      <c r="QHY304" s="19"/>
      <c r="QIA304" s="75"/>
      <c r="QIC304" s="22"/>
      <c r="QID304" s="131"/>
      <c r="QIF304" s="27"/>
      <c r="QIG304" s="19"/>
      <c r="QII304" s="75"/>
      <c r="QIK304" s="22"/>
      <c r="QIL304" s="131"/>
      <c r="QIN304" s="27"/>
      <c r="QIO304" s="19"/>
      <c r="QIQ304" s="75"/>
      <c r="QIS304" s="22"/>
      <c r="QIT304" s="131"/>
      <c r="QIV304" s="27"/>
      <c r="QIW304" s="19"/>
      <c r="QIY304" s="75"/>
      <c r="QJA304" s="22"/>
      <c r="QJB304" s="131"/>
      <c r="QJD304" s="27"/>
      <c r="QJE304" s="19"/>
      <c r="QJG304" s="75"/>
      <c r="QJI304" s="22"/>
      <c r="QJJ304" s="131"/>
      <c r="QJL304" s="27"/>
      <c r="QJM304" s="19"/>
      <c r="QJO304" s="75"/>
      <c r="QJQ304" s="22"/>
      <c r="QJR304" s="131"/>
      <c r="QJT304" s="27"/>
      <c r="QJU304" s="19"/>
      <c r="QJW304" s="75"/>
      <c r="QJY304" s="22"/>
      <c r="QJZ304" s="131"/>
      <c r="QKB304" s="27"/>
      <c r="QKC304" s="19"/>
      <c r="QKE304" s="75"/>
      <c r="QKG304" s="22"/>
      <c r="QKH304" s="131"/>
      <c r="QKJ304" s="27"/>
      <c r="QKK304" s="19"/>
      <c r="QKM304" s="75"/>
      <c r="QKO304" s="22"/>
      <c r="QKP304" s="131"/>
      <c r="QKR304" s="27"/>
      <c r="QKS304" s="19"/>
      <c r="QKU304" s="75"/>
      <c r="QKW304" s="22"/>
      <c r="QKX304" s="131"/>
      <c r="QKZ304" s="27"/>
      <c r="QLA304" s="19"/>
      <c r="QLC304" s="75"/>
      <c r="QLE304" s="22"/>
      <c r="QLF304" s="131"/>
      <c r="QLH304" s="27"/>
      <c r="QLI304" s="19"/>
      <c r="QLK304" s="75"/>
      <c r="QLM304" s="22"/>
      <c r="QLN304" s="131"/>
      <c r="QLP304" s="27"/>
      <c r="QLQ304" s="19"/>
      <c r="QLS304" s="75"/>
      <c r="QLU304" s="22"/>
      <c r="QLV304" s="131"/>
      <c r="QLX304" s="27"/>
      <c r="QLY304" s="19"/>
      <c r="QMA304" s="75"/>
      <c r="QMC304" s="22"/>
      <c r="QMD304" s="131"/>
      <c r="QMF304" s="27"/>
      <c r="QMG304" s="19"/>
      <c r="QMI304" s="75"/>
      <c r="QMK304" s="22"/>
      <c r="QML304" s="131"/>
      <c r="QMN304" s="27"/>
      <c r="QMO304" s="19"/>
      <c r="QMQ304" s="75"/>
      <c r="QMS304" s="22"/>
      <c r="QMT304" s="131"/>
      <c r="QMV304" s="27"/>
      <c r="QMW304" s="19"/>
      <c r="QMY304" s="75"/>
      <c r="QNA304" s="22"/>
      <c r="QNB304" s="131"/>
      <c r="QND304" s="27"/>
      <c r="QNE304" s="19"/>
      <c r="QNG304" s="75"/>
      <c r="QNI304" s="22"/>
      <c r="QNJ304" s="131"/>
      <c r="QNL304" s="27"/>
      <c r="QNM304" s="19"/>
      <c r="QNO304" s="75"/>
      <c r="QNQ304" s="22"/>
      <c r="QNR304" s="131"/>
      <c r="QNT304" s="27"/>
      <c r="QNU304" s="19"/>
      <c r="QNW304" s="75"/>
      <c r="QNY304" s="22"/>
      <c r="QNZ304" s="131"/>
      <c r="QOB304" s="27"/>
      <c r="QOC304" s="19"/>
      <c r="QOE304" s="75"/>
      <c r="QOG304" s="22"/>
      <c r="QOH304" s="131"/>
      <c r="QOJ304" s="27"/>
      <c r="QOK304" s="19"/>
      <c r="QOM304" s="75"/>
      <c r="QOO304" s="22"/>
      <c r="QOP304" s="131"/>
      <c r="QOR304" s="27"/>
      <c r="QOS304" s="19"/>
      <c r="QOU304" s="75"/>
      <c r="QOW304" s="22"/>
      <c r="QOX304" s="131"/>
      <c r="QOZ304" s="27"/>
      <c r="QPA304" s="19"/>
      <c r="QPC304" s="75"/>
      <c r="QPE304" s="22"/>
      <c r="QPF304" s="131"/>
      <c r="QPH304" s="27"/>
      <c r="QPI304" s="19"/>
      <c r="QPK304" s="75"/>
      <c r="QPM304" s="22"/>
      <c r="QPN304" s="131"/>
      <c r="QPP304" s="27"/>
      <c r="QPQ304" s="19"/>
      <c r="QPS304" s="75"/>
      <c r="QPU304" s="22"/>
      <c r="QPV304" s="131"/>
      <c r="QPX304" s="27"/>
      <c r="QPY304" s="19"/>
      <c r="QQA304" s="75"/>
      <c r="QQC304" s="22"/>
      <c r="QQD304" s="131"/>
      <c r="QQF304" s="27"/>
      <c r="QQG304" s="19"/>
      <c r="QQI304" s="75"/>
      <c r="QQK304" s="22"/>
      <c r="QQL304" s="131"/>
      <c r="QQN304" s="27"/>
      <c r="QQO304" s="19"/>
      <c r="QQQ304" s="75"/>
      <c r="QQS304" s="22"/>
      <c r="QQT304" s="131"/>
      <c r="QQV304" s="27"/>
      <c r="QQW304" s="19"/>
      <c r="QQY304" s="75"/>
      <c r="QRA304" s="22"/>
      <c r="QRB304" s="131"/>
      <c r="QRD304" s="27"/>
      <c r="QRE304" s="19"/>
      <c r="QRG304" s="75"/>
      <c r="QRI304" s="22"/>
      <c r="QRJ304" s="131"/>
      <c r="QRL304" s="27"/>
      <c r="QRM304" s="19"/>
      <c r="QRO304" s="75"/>
      <c r="QRQ304" s="22"/>
      <c r="QRR304" s="131"/>
      <c r="QRT304" s="27"/>
      <c r="QRU304" s="19"/>
      <c r="QRW304" s="75"/>
      <c r="QRY304" s="22"/>
      <c r="QRZ304" s="131"/>
      <c r="QSB304" s="27"/>
      <c r="QSC304" s="19"/>
      <c r="QSE304" s="75"/>
      <c r="QSG304" s="22"/>
      <c r="QSH304" s="131"/>
      <c r="QSJ304" s="27"/>
      <c r="QSK304" s="19"/>
      <c r="QSM304" s="75"/>
      <c r="QSO304" s="22"/>
      <c r="QSP304" s="131"/>
      <c r="QSR304" s="27"/>
      <c r="QSS304" s="19"/>
      <c r="QSU304" s="75"/>
      <c r="QSW304" s="22"/>
      <c r="QSX304" s="131"/>
      <c r="QSZ304" s="27"/>
      <c r="QTA304" s="19"/>
      <c r="QTC304" s="75"/>
      <c r="QTE304" s="22"/>
      <c r="QTF304" s="131"/>
      <c r="QTH304" s="27"/>
      <c r="QTI304" s="19"/>
      <c r="QTK304" s="75"/>
      <c r="QTM304" s="22"/>
      <c r="QTN304" s="131"/>
      <c r="QTP304" s="27"/>
      <c r="QTQ304" s="19"/>
      <c r="QTS304" s="75"/>
      <c r="QTU304" s="22"/>
      <c r="QTV304" s="131"/>
      <c r="QTX304" s="27"/>
      <c r="QTY304" s="19"/>
      <c r="QUA304" s="75"/>
      <c r="QUC304" s="22"/>
      <c r="QUD304" s="131"/>
      <c r="QUF304" s="27"/>
      <c r="QUG304" s="19"/>
      <c r="QUI304" s="75"/>
      <c r="QUK304" s="22"/>
      <c r="QUL304" s="131"/>
      <c r="QUN304" s="27"/>
      <c r="QUO304" s="19"/>
      <c r="QUQ304" s="75"/>
      <c r="QUS304" s="22"/>
      <c r="QUT304" s="131"/>
      <c r="QUV304" s="27"/>
      <c r="QUW304" s="19"/>
      <c r="QUY304" s="75"/>
      <c r="QVA304" s="22"/>
      <c r="QVB304" s="131"/>
      <c r="QVD304" s="27"/>
      <c r="QVE304" s="19"/>
      <c r="QVG304" s="75"/>
      <c r="QVI304" s="22"/>
      <c r="QVJ304" s="131"/>
      <c r="QVL304" s="27"/>
      <c r="QVM304" s="19"/>
      <c r="QVO304" s="75"/>
      <c r="QVQ304" s="22"/>
      <c r="QVR304" s="131"/>
      <c r="QVT304" s="27"/>
      <c r="QVU304" s="19"/>
      <c r="QVW304" s="75"/>
      <c r="QVY304" s="22"/>
      <c r="QVZ304" s="131"/>
      <c r="QWB304" s="27"/>
      <c r="QWC304" s="19"/>
      <c r="QWE304" s="75"/>
      <c r="QWG304" s="22"/>
      <c r="QWH304" s="131"/>
      <c r="QWJ304" s="27"/>
      <c r="QWK304" s="19"/>
      <c r="QWM304" s="75"/>
      <c r="QWO304" s="22"/>
      <c r="QWP304" s="131"/>
      <c r="QWR304" s="27"/>
      <c r="QWS304" s="19"/>
      <c r="QWU304" s="75"/>
      <c r="QWW304" s="22"/>
      <c r="QWX304" s="131"/>
      <c r="QWZ304" s="27"/>
      <c r="QXA304" s="19"/>
      <c r="QXC304" s="75"/>
      <c r="QXE304" s="22"/>
      <c r="QXF304" s="131"/>
      <c r="QXH304" s="27"/>
      <c r="QXI304" s="19"/>
      <c r="QXK304" s="75"/>
      <c r="QXM304" s="22"/>
      <c r="QXN304" s="131"/>
      <c r="QXP304" s="27"/>
      <c r="QXQ304" s="19"/>
      <c r="QXS304" s="75"/>
      <c r="QXU304" s="22"/>
      <c r="QXV304" s="131"/>
      <c r="QXX304" s="27"/>
      <c r="QXY304" s="19"/>
      <c r="QYA304" s="75"/>
      <c r="QYC304" s="22"/>
      <c r="QYD304" s="131"/>
      <c r="QYF304" s="27"/>
      <c r="QYG304" s="19"/>
      <c r="QYI304" s="75"/>
      <c r="QYK304" s="22"/>
      <c r="QYL304" s="131"/>
      <c r="QYN304" s="27"/>
      <c r="QYO304" s="19"/>
      <c r="QYQ304" s="75"/>
      <c r="QYS304" s="22"/>
      <c r="QYT304" s="131"/>
      <c r="QYV304" s="27"/>
      <c r="QYW304" s="19"/>
      <c r="QYY304" s="75"/>
      <c r="QZA304" s="22"/>
      <c r="QZB304" s="131"/>
      <c r="QZD304" s="27"/>
      <c r="QZE304" s="19"/>
      <c r="QZG304" s="75"/>
      <c r="QZI304" s="22"/>
      <c r="QZJ304" s="131"/>
      <c r="QZL304" s="27"/>
      <c r="QZM304" s="19"/>
      <c r="QZO304" s="75"/>
      <c r="QZQ304" s="22"/>
      <c r="QZR304" s="131"/>
      <c r="QZT304" s="27"/>
      <c r="QZU304" s="19"/>
      <c r="QZW304" s="75"/>
      <c r="QZY304" s="22"/>
      <c r="QZZ304" s="131"/>
      <c r="RAB304" s="27"/>
      <c r="RAC304" s="19"/>
      <c r="RAE304" s="75"/>
      <c r="RAG304" s="22"/>
      <c r="RAH304" s="131"/>
      <c r="RAJ304" s="27"/>
      <c r="RAK304" s="19"/>
      <c r="RAM304" s="75"/>
      <c r="RAO304" s="22"/>
      <c r="RAP304" s="131"/>
      <c r="RAR304" s="27"/>
      <c r="RAS304" s="19"/>
      <c r="RAU304" s="75"/>
      <c r="RAW304" s="22"/>
      <c r="RAX304" s="131"/>
      <c r="RAZ304" s="27"/>
      <c r="RBA304" s="19"/>
      <c r="RBC304" s="75"/>
      <c r="RBE304" s="22"/>
      <c r="RBF304" s="131"/>
      <c r="RBH304" s="27"/>
      <c r="RBI304" s="19"/>
      <c r="RBK304" s="75"/>
      <c r="RBM304" s="22"/>
      <c r="RBN304" s="131"/>
      <c r="RBP304" s="27"/>
      <c r="RBQ304" s="19"/>
      <c r="RBS304" s="75"/>
      <c r="RBU304" s="22"/>
      <c r="RBV304" s="131"/>
      <c r="RBX304" s="27"/>
      <c r="RBY304" s="19"/>
      <c r="RCA304" s="75"/>
      <c r="RCC304" s="22"/>
      <c r="RCD304" s="131"/>
      <c r="RCF304" s="27"/>
      <c r="RCG304" s="19"/>
      <c r="RCI304" s="75"/>
      <c r="RCK304" s="22"/>
      <c r="RCL304" s="131"/>
      <c r="RCN304" s="27"/>
      <c r="RCO304" s="19"/>
      <c r="RCQ304" s="75"/>
      <c r="RCS304" s="22"/>
      <c r="RCT304" s="131"/>
      <c r="RCV304" s="27"/>
      <c r="RCW304" s="19"/>
      <c r="RCY304" s="75"/>
      <c r="RDA304" s="22"/>
      <c r="RDB304" s="131"/>
      <c r="RDD304" s="27"/>
      <c r="RDE304" s="19"/>
      <c r="RDG304" s="75"/>
      <c r="RDI304" s="22"/>
      <c r="RDJ304" s="131"/>
      <c r="RDL304" s="27"/>
      <c r="RDM304" s="19"/>
      <c r="RDO304" s="75"/>
      <c r="RDQ304" s="22"/>
      <c r="RDR304" s="131"/>
      <c r="RDT304" s="27"/>
      <c r="RDU304" s="19"/>
      <c r="RDW304" s="75"/>
      <c r="RDY304" s="22"/>
      <c r="RDZ304" s="131"/>
      <c r="REB304" s="27"/>
      <c r="REC304" s="19"/>
      <c r="REE304" s="75"/>
      <c r="REG304" s="22"/>
      <c r="REH304" s="131"/>
      <c r="REJ304" s="27"/>
      <c r="REK304" s="19"/>
      <c r="REM304" s="75"/>
      <c r="REO304" s="22"/>
      <c r="REP304" s="131"/>
      <c r="RER304" s="27"/>
      <c r="RES304" s="19"/>
      <c r="REU304" s="75"/>
      <c r="REW304" s="22"/>
      <c r="REX304" s="131"/>
      <c r="REZ304" s="27"/>
      <c r="RFA304" s="19"/>
      <c r="RFC304" s="75"/>
      <c r="RFE304" s="22"/>
      <c r="RFF304" s="131"/>
      <c r="RFH304" s="27"/>
      <c r="RFI304" s="19"/>
      <c r="RFK304" s="75"/>
      <c r="RFM304" s="22"/>
      <c r="RFN304" s="131"/>
      <c r="RFP304" s="27"/>
      <c r="RFQ304" s="19"/>
      <c r="RFS304" s="75"/>
      <c r="RFU304" s="22"/>
      <c r="RFV304" s="131"/>
      <c r="RFX304" s="27"/>
      <c r="RFY304" s="19"/>
      <c r="RGA304" s="75"/>
      <c r="RGC304" s="22"/>
      <c r="RGD304" s="131"/>
      <c r="RGF304" s="27"/>
      <c r="RGG304" s="19"/>
      <c r="RGI304" s="75"/>
      <c r="RGK304" s="22"/>
      <c r="RGL304" s="131"/>
      <c r="RGN304" s="27"/>
      <c r="RGO304" s="19"/>
      <c r="RGQ304" s="75"/>
      <c r="RGS304" s="22"/>
      <c r="RGT304" s="131"/>
      <c r="RGV304" s="27"/>
      <c r="RGW304" s="19"/>
      <c r="RGY304" s="75"/>
      <c r="RHA304" s="22"/>
      <c r="RHB304" s="131"/>
      <c r="RHD304" s="27"/>
      <c r="RHE304" s="19"/>
      <c r="RHG304" s="75"/>
      <c r="RHI304" s="22"/>
      <c r="RHJ304" s="131"/>
      <c r="RHL304" s="27"/>
      <c r="RHM304" s="19"/>
      <c r="RHO304" s="75"/>
      <c r="RHQ304" s="22"/>
      <c r="RHR304" s="131"/>
      <c r="RHT304" s="27"/>
      <c r="RHU304" s="19"/>
      <c r="RHW304" s="75"/>
      <c r="RHY304" s="22"/>
      <c r="RHZ304" s="131"/>
      <c r="RIB304" s="27"/>
      <c r="RIC304" s="19"/>
      <c r="RIE304" s="75"/>
      <c r="RIG304" s="22"/>
      <c r="RIH304" s="131"/>
      <c r="RIJ304" s="27"/>
      <c r="RIK304" s="19"/>
      <c r="RIM304" s="75"/>
      <c r="RIO304" s="22"/>
      <c r="RIP304" s="131"/>
      <c r="RIR304" s="27"/>
      <c r="RIS304" s="19"/>
      <c r="RIU304" s="75"/>
      <c r="RIW304" s="22"/>
      <c r="RIX304" s="131"/>
      <c r="RIZ304" s="27"/>
      <c r="RJA304" s="19"/>
      <c r="RJC304" s="75"/>
      <c r="RJE304" s="22"/>
      <c r="RJF304" s="131"/>
      <c r="RJH304" s="27"/>
      <c r="RJI304" s="19"/>
      <c r="RJK304" s="75"/>
      <c r="RJM304" s="22"/>
      <c r="RJN304" s="131"/>
      <c r="RJP304" s="27"/>
      <c r="RJQ304" s="19"/>
      <c r="RJS304" s="75"/>
      <c r="RJU304" s="22"/>
      <c r="RJV304" s="131"/>
      <c r="RJX304" s="27"/>
      <c r="RJY304" s="19"/>
      <c r="RKA304" s="75"/>
      <c r="RKC304" s="22"/>
      <c r="RKD304" s="131"/>
      <c r="RKF304" s="27"/>
      <c r="RKG304" s="19"/>
      <c r="RKI304" s="75"/>
      <c r="RKK304" s="22"/>
      <c r="RKL304" s="131"/>
      <c r="RKN304" s="27"/>
      <c r="RKO304" s="19"/>
      <c r="RKQ304" s="75"/>
      <c r="RKS304" s="22"/>
      <c r="RKT304" s="131"/>
      <c r="RKV304" s="27"/>
      <c r="RKW304" s="19"/>
      <c r="RKY304" s="75"/>
      <c r="RLA304" s="22"/>
      <c r="RLB304" s="131"/>
      <c r="RLD304" s="27"/>
      <c r="RLE304" s="19"/>
      <c r="RLG304" s="75"/>
      <c r="RLI304" s="22"/>
      <c r="RLJ304" s="131"/>
      <c r="RLL304" s="27"/>
      <c r="RLM304" s="19"/>
      <c r="RLO304" s="75"/>
      <c r="RLQ304" s="22"/>
      <c r="RLR304" s="131"/>
      <c r="RLT304" s="27"/>
      <c r="RLU304" s="19"/>
      <c r="RLW304" s="75"/>
      <c r="RLY304" s="22"/>
      <c r="RLZ304" s="131"/>
      <c r="RMB304" s="27"/>
      <c r="RMC304" s="19"/>
      <c r="RME304" s="75"/>
      <c r="RMG304" s="22"/>
      <c r="RMH304" s="131"/>
      <c r="RMJ304" s="27"/>
      <c r="RMK304" s="19"/>
      <c r="RMM304" s="75"/>
      <c r="RMO304" s="22"/>
      <c r="RMP304" s="131"/>
      <c r="RMR304" s="27"/>
      <c r="RMS304" s="19"/>
      <c r="RMU304" s="75"/>
      <c r="RMW304" s="22"/>
      <c r="RMX304" s="131"/>
      <c r="RMZ304" s="27"/>
      <c r="RNA304" s="19"/>
      <c r="RNC304" s="75"/>
      <c r="RNE304" s="22"/>
      <c r="RNF304" s="131"/>
      <c r="RNH304" s="27"/>
      <c r="RNI304" s="19"/>
      <c r="RNK304" s="75"/>
      <c r="RNM304" s="22"/>
      <c r="RNN304" s="131"/>
      <c r="RNP304" s="27"/>
      <c r="RNQ304" s="19"/>
      <c r="RNS304" s="75"/>
      <c r="RNU304" s="22"/>
      <c r="RNV304" s="131"/>
      <c r="RNX304" s="27"/>
      <c r="RNY304" s="19"/>
      <c r="ROA304" s="75"/>
      <c r="ROC304" s="22"/>
      <c r="ROD304" s="131"/>
      <c r="ROF304" s="27"/>
      <c r="ROG304" s="19"/>
      <c r="ROI304" s="75"/>
      <c r="ROK304" s="22"/>
      <c r="ROL304" s="131"/>
      <c r="RON304" s="27"/>
      <c r="ROO304" s="19"/>
      <c r="ROQ304" s="75"/>
      <c r="ROS304" s="22"/>
      <c r="ROT304" s="131"/>
      <c r="ROV304" s="27"/>
      <c r="ROW304" s="19"/>
      <c r="ROY304" s="75"/>
      <c r="RPA304" s="22"/>
      <c r="RPB304" s="131"/>
      <c r="RPD304" s="27"/>
      <c r="RPE304" s="19"/>
      <c r="RPG304" s="75"/>
      <c r="RPI304" s="22"/>
      <c r="RPJ304" s="131"/>
      <c r="RPL304" s="27"/>
      <c r="RPM304" s="19"/>
      <c r="RPO304" s="75"/>
      <c r="RPQ304" s="22"/>
      <c r="RPR304" s="131"/>
      <c r="RPT304" s="27"/>
      <c r="RPU304" s="19"/>
      <c r="RPW304" s="75"/>
      <c r="RPY304" s="22"/>
      <c r="RPZ304" s="131"/>
      <c r="RQB304" s="27"/>
      <c r="RQC304" s="19"/>
      <c r="RQE304" s="75"/>
      <c r="RQG304" s="22"/>
      <c r="RQH304" s="131"/>
      <c r="RQJ304" s="27"/>
      <c r="RQK304" s="19"/>
      <c r="RQM304" s="75"/>
      <c r="RQO304" s="22"/>
      <c r="RQP304" s="131"/>
      <c r="RQR304" s="27"/>
      <c r="RQS304" s="19"/>
      <c r="RQU304" s="75"/>
      <c r="RQW304" s="22"/>
      <c r="RQX304" s="131"/>
      <c r="RQZ304" s="27"/>
      <c r="RRA304" s="19"/>
      <c r="RRC304" s="75"/>
      <c r="RRE304" s="22"/>
      <c r="RRF304" s="131"/>
      <c r="RRH304" s="27"/>
      <c r="RRI304" s="19"/>
      <c r="RRK304" s="75"/>
      <c r="RRM304" s="22"/>
      <c r="RRN304" s="131"/>
      <c r="RRP304" s="27"/>
      <c r="RRQ304" s="19"/>
      <c r="RRS304" s="75"/>
      <c r="RRU304" s="22"/>
      <c r="RRV304" s="131"/>
      <c r="RRX304" s="27"/>
      <c r="RRY304" s="19"/>
      <c r="RSA304" s="75"/>
      <c r="RSC304" s="22"/>
      <c r="RSD304" s="131"/>
      <c r="RSF304" s="27"/>
      <c r="RSG304" s="19"/>
      <c r="RSI304" s="75"/>
      <c r="RSK304" s="22"/>
      <c r="RSL304" s="131"/>
      <c r="RSN304" s="27"/>
      <c r="RSO304" s="19"/>
      <c r="RSQ304" s="75"/>
      <c r="RSS304" s="22"/>
      <c r="RST304" s="131"/>
      <c r="RSV304" s="27"/>
      <c r="RSW304" s="19"/>
      <c r="RSY304" s="75"/>
      <c r="RTA304" s="22"/>
      <c r="RTB304" s="131"/>
      <c r="RTD304" s="27"/>
      <c r="RTE304" s="19"/>
      <c r="RTG304" s="75"/>
      <c r="RTI304" s="22"/>
      <c r="RTJ304" s="131"/>
      <c r="RTL304" s="27"/>
      <c r="RTM304" s="19"/>
      <c r="RTO304" s="75"/>
      <c r="RTQ304" s="22"/>
      <c r="RTR304" s="131"/>
      <c r="RTT304" s="27"/>
      <c r="RTU304" s="19"/>
      <c r="RTW304" s="75"/>
      <c r="RTY304" s="22"/>
      <c r="RTZ304" s="131"/>
      <c r="RUB304" s="27"/>
      <c r="RUC304" s="19"/>
      <c r="RUE304" s="75"/>
      <c r="RUG304" s="22"/>
      <c r="RUH304" s="131"/>
      <c r="RUJ304" s="27"/>
      <c r="RUK304" s="19"/>
      <c r="RUM304" s="75"/>
      <c r="RUO304" s="22"/>
      <c r="RUP304" s="131"/>
      <c r="RUR304" s="27"/>
      <c r="RUS304" s="19"/>
      <c r="RUU304" s="75"/>
      <c r="RUW304" s="22"/>
      <c r="RUX304" s="131"/>
      <c r="RUZ304" s="27"/>
      <c r="RVA304" s="19"/>
      <c r="RVC304" s="75"/>
      <c r="RVE304" s="22"/>
      <c r="RVF304" s="131"/>
      <c r="RVH304" s="27"/>
      <c r="RVI304" s="19"/>
      <c r="RVK304" s="75"/>
      <c r="RVM304" s="22"/>
      <c r="RVN304" s="131"/>
      <c r="RVP304" s="27"/>
      <c r="RVQ304" s="19"/>
      <c r="RVS304" s="75"/>
      <c r="RVU304" s="22"/>
      <c r="RVV304" s="131"/>
      <c r="RVX304" s="27"/>
      <c r="RVY304" s="19"/>
      <c r="RWA304" s="75"/>
      <c r="RWC304" s="22"/>
      <c r="RWD304" s="131"/>
      <c r="RWF304" s="27"/>
      <c r="RWG304" s="19"/>
      <c r="RWI304" s="75"/>
      <c r="RWK304" s="22"/>
      <c r="RWL304" s="131"/>
      <c r="RWN304" s="27"/>
      <c r="RWO304" s="19"/>
      <c r="RWQ304" s="75"/>
      <c r="RWS304" s="22"/>
      <c r="RWT304" s="131"/>
      <c r="RWV304" s="27"/>
      <c r="RWW304" s="19"/>
      <c r="RWY304" s="75"/>
      <c r="RXA304" s="22"/>
      <c r="RXB304" s="131"/>
      <c r="RXD304" s="27"/>
      <c r="RXE304" s="19"/>
      <c r="RXG304" s="75"/>
      <c r="RXI304" s="22"/>
      <c r="RXJ304" s="131"/>
      <c r="RXL304" s="27"/>
      <c r="RXM304" s="19"/>
      <c r="RXO304" s="75"/>
      <c r="RXQ304" s="22"/>
      <c r="RXR304" s="131"/>
      <c r="RXT304" s="27"/>
      <c r="RXU304" s="19"/>
      <c r="RXW304" s="75"/>
      <c r="RXY304" s="22"/>
      <c r="RXZ304" s="131"/>
      <c r="RYB304" s="27"/>
      <c r="RYC304" s="19"/>
      <c r="RYE304" s="75"/>
      <c r="RYG304" s="22"/>
      <c r="RYH304" s="131"/>
      <c r="RYJ304" s="27"/>
      <c r="RYK304" s="19"/>
      <c r="RYM304" s="75"/>
      <c r="RYO304" s="22"/>
      <c r="RYP304" s="131"/>
      <c r="RYR304" s="27"/>
      <c r="RYS304" s="19"/>
      <c r="RYU304" s="75"/>
      <c r="RYW304" s="22"/>
      <c r="RYX304" s="131"/>
      <c r="RYZ304" s="27"/>
      <c r="RZA304" s="19"/>
      <c r="RZC304" s="75"/>
      <c r="RZE304" s="22"/>
      <c r="RZF304" s="131"/>
      <c r="RZH304" s="27"/>
      <c r="RZI304" s="19"/>
      <c r="RZK304" s="75"/>
      <c r="RZM304" s="22"/>
      <c r="RZN304" s="131"/>
      <c r="RZP304" s="27"/>
      <c r="RZQ304" s="19"/>
      <c r="RZS304" s="75"/>
      <c r="RZU304" s="22"/>
      <c r="RZV304" s="131"/>
      <c r="RZX304" s="27"/>
      <c r="RZY304" s="19"/>
      <c r="SAA304" s="75"/>
      <c r="SAC304" s="22"/>
      <c r="SAD304" s="131"/>
      <c r="SAF304" s="27"/>
      <c r="SAG304" s="19"/>
      <c r="SAI304" s="75"/>
      <c r="SAK304" s="22"/>
      <c r="SAL304" s="131"/>
      <c r="SAN304" s="27"/>
      <c r="SAO304" s="19"/>
      <c r="SAQ304" s="75"/>
      <c r="SAS304" s="22"/>
      <c r="SAT304" s="131"/>
      <c r="SAV304" s="27"/>
      <c r="SAW304" s="19"/>
      <c r="SAY304" s="75"/>
      <c r="SBA304" s="22"/>
      <c r="SBB304" s="131"/>
      <c r="SBD304" s="27"/>
      <c r="SBE304" s="19"/>
      <c r="SBG304" s="75"/>
      <c r="SBI304" s="22"/>
      <c r="SBJ304" s="131"/>
      <c r="SBL304" s="27"/>
      <c r="SBM304" s="19"/>
      <c r="SBO304" s="75"/>
      <c r="SBQ304" s="22"/>
      <c r="SBR304" s="131"/>
      <c r="SBT304" s="27"/>
      <c r="SBU304" s="19"/>
      <c r="SBW304" s="75"/>
      <c r="SBY304" s="22"/>
      <c r="SBZ304" s="131"/>
      <c r="SCB304" s="27"/>
      <c r="SCC304" s="19"/>
      <c r="SCE304" s="75"/>
      <c r="SCG304" s="22"/>
      <c r="SCH304" s="131"/>
      <c r="SCJ304" s="27"/>
      <c r="SCK304" s="19"/>
      <c r="SCM304" s="75"/>
      <c r="SCO304" s="22"/>
      <c r="SCP304" s="131"/>
      <c r="SCR304" s="27"/>
      <c r="SCS304" s="19"/>
      <c r="SCU304" s="75"/>
      <c r="SCW304" s="22"/>
      <c r="SCX304" s="131"/>
      <c r="SCZ304" s="27"/>
      <c r="SDA304" s="19"/>
      <c r="SDC304" s="75"/>
      <c r="SDE304" s="22"/>
      <c r="SDF304" s="131"/>
      <c r="SDH304" s="27"/>
      <c r="SDI304" s="19"/>
      <c r="SDK304" s="75"/>
      <c r="SDM304" s="22"/>
      <c r="SDN304" s="131"/>
      <c r="SDP304" s="27"/>
      <c r="SDQ304" s="19"/>
      <c r="SDS304" s="75"/>
      <c r="SDU304" s="22"/>
      <c r="SDV304" s="131"/>
      <c r="SDX304" s="27"/>
      <c r="SDY304" s="19"/>
      <c r="SEA304" s="75"/>
      <c r="SEC304" s="22"/>
      <c r="SED304" s="131"/>
      <c r="SEF304" s="27"/>
      <c r="SEG304" s="19"/>
      <c r="SEI304" s="75"/>
      <c r="SEK304" s="22"/>
      <c r="SEL304" s="131"/>
      <c r="SEN304" s="27"/>
      <c r="SEO304" s="19"/>
      <c r="SEQ304" s="75"/>
      <c r="SES304" s="22"/>
      <c r="SET304" s="131"/>
      <c r="SEV304" s="27"/>
      <c r="SEW304" s="19"/>
      <c r="SEY304" s="75"/>
      <c r="SFA304" s="22"/>
      <c r="SFB304" s="131"/>
      <c r="SFD304" s="27"/>
      <c r="SFE304" s="19"/>
      <c r="SFG304" s="75"/>
      <c r="SFI304" s="22"/>
      <c r="SFJ304" s="131"/>
      <c r="SFL304" s="27"/>
      <c r="SFM304" s="19"/>
      <c r="SFO304" s="75"/>
      <c r="SFQ304" s="22"/>
      <c r="SFR304" s="131"/>
      <c r="SFT304" s="27"/>
      <c r="SFU304" s="19"/>
      <c r="SFW304" s="75"/>
      <c r="SFY304" s="22"/>
      <c r="SFZ304" s="131"/>
      <c r="SGB304" s="27"/>
      <c r="SGC304" s="19"/>
      <c r="SGE304" s="75"/>
      <c r="SGG304" s="22"/>
      <c r="SGH304" s="131"/>
      <c r="SGJ304" s="27"/>
      <c r="SGK304" s="19"/>
      <c r="SGM304" s="75"/>
      <c r="SGO304" s="22"/>
      <c r="SGP304" s="131"/>
      <c r="SGR304" s="27"/>
      <c r="SGS304" s="19"/>
      <c r="SGU304" s="75"/>
      <c r="SGW304" s="22"/>
      <c r="SGX304" s="131"/>
      <c r="SGZ304" s="27"/>
      <c r="SHA304" s="19"/>
      <c r="SHC304" s="75"/>
      <c r="SHE304" s="22"/>
      <c r="SHF304" s="131"/>
      <c r="SHH304" s="27"/>
      <c r="SHI304" s="19"/>
      <c r="SHK304" s="75"/>
      <c r="SHM304" s="22"/>
      <c r="SHN304" s="131"/>
      <c r="SHP304" s="27"/>
      <c r="SHQ304" s="19"/>
      <c r="SHS304" s="75"/>
      <c r="SHU304" s="22"/>
      <c r="SHV304" s="131"/>
      <c r="SHX304" s="27"/>
      <c r="SHY304" s="19"/>
      <c r="SIA304" s="75"/>
      <c r="SIC304" s="22"/>
      <c r="SID304" s="131"/>
      <c r="SIF304" s="27"/>
      <c r="SIG304" s="19"/>
      <c r="SII304" s="75"/>
      <c r="SIK304" s="22"/>
      <c r="SIL304" s="131"/>
      <c r="SIN304" s="27"/>
      <c r="SIO304" s="19"/>
      <c r="SIQ304" s="75"/>
      <c r="SIS304" s="22"/>
      <c r="SIT304" s="131"/>
      <c r="SIV304" s="27"/>
      <c r="SIW304" s="19"/>
      <c r="SIY304" s="75"/>
      <c r="SJA304" s="22"/>
      <c r="SJB304" s="131"/>
      <c r="SJD304" s="27"/>
      <c r="SJE304" s="19"/>
      <c r="SJG304" s="75"/>
      <c r="SJI304" s="22"/>
      <c r="SJJ304" s="131"/>
      <c r="SJL304" s="27"/>
      <c r="SJM304" s="19"/>
      <c r="SJO304" s="75"/>
      <c r="SJQ304" s="22"/>
      <c r="SJR304" s="131"/>
      <c r="SJT304" s="27"/>
      <c r="SJU304" s="19"/>
      <c r="SJW304" s="75"/>
      <c r="SJY304" s="22"/>
      <c r="SJZ304" s="131"/>
      <c r="SKB304" s="27"/>
      <c r="SKC304" s="19"/>
      <c r="SKE304" s="75"/>
      <c r="SKG304" s="22"/>
      <c r="SKH304" s="131"/>
      <c r="SKJ304" s="27"/>
      <c r="SKK304" s="19"/>
      <c r="SKM304" s="75"/>
      <c r="SKO304" s="22"/>
      <c r="SKP304" s="131"/>
      <c r="SKR304" s="27"/>
      <c r="SKS304" s="19"/>
      <c r="SKU304" s="75"/>
      <c r="SKW304" s="22"/>
      <c r="SKX304" s="131"/>
      <c r="SKZ304" s="27"/>
      <c r="SLA304" s="19"/>
      <c r="SLC304" s="75"/>
      <c r="SLE304" s="22"/>
      <c r="SLF304" s="131"/>
      <c r="SLH304" s="27"/>
      <c r="SLI304" s="19"/>
      <c r="SLK304" s="75"/>
      <c r="SLM304" s="22"/>
      <c r="SLN304" s="131"/>
      <c r="SLP304" s="27"/>
      <c r="SLQ304" s="19"/>
      <c r="SLS304" s="75"/>
      <c r="SLU304" s="22"/>
      <c r="SLV304" s="131"/>
      <c r="SLX304" s="27"/>
      <c r="SLY304" s="19"/>
      <c r="SMA304" s="75"/>
      <c r="SMC304" s="22"/>
      <c r="SMD304" s="131"/>
      <c r="SMF304" s="27"/>
      <c r="SMG304" s="19"/>
      <c r="SMI304" s="75"/>
      <c r="SMK304" s="22"/>
      <c r="SML304" s="131"/>
      <c r="SMN304" s="27"/>
      <c r="SMO304" s="19"/>
      <c r="SMQ304" s="75"/>
      <c r="SMS304" s="22"/>
      <c r="SMT304" s="131"/>
      <c r="SMV304" s="27"/>
      <c r="SMW304" s="19"/>
      <c r="SMY304" s="75"/>
      <c r="SNA304" s="22"/>
      <c r="SNB304" s="131"/>
      <c r="SND304" s="27"/>
      <c r="SNE304" s="19"/>
      <c r="SNG304" s="75"/>
      <c r="SNI304" s="22"/>
      <c r="SNJ304" s="131"/>
      <c r="SNL304" s="27"/>
      <c r="SNM304" s="19"/>
      <c r="SNO304" s="75"/>
      <c r="SNQ304" s="22"/>
      <c r="SNR304" s="131"/>
      <c r="SNT304" s="27"/>
      <c r="SNU304" s="19"/>
      <c r="SNW304" s="75"/>
      <c r="SNY304" s="22"/>
      <c r="SNZ304" s="131"/>
      <c r="SOB304" s="27"/>
      <c r="SOC304" s="19"/>
      <c r="SOE304" s="75"/>
      <c r="SOG304" s="22"/>
      <c r="SOH304" s="131"/>
      <c r="SOJ304" s="27"/>
      <c r="SOK304" s="19"/>
      <c r="SOM304" s="75"/>
      <c r="SOO304" s="22"/>
      <c r="SOP304" s="131"/>
      <c r="SOR304" s="27"/>
      <c r="SOS304" s="19"/>
      <c r="SOU304" s="75"/>
      <c r="SOW304" s="22"/>
      <c r="SOX304" s="131"/>
      <c r="SOZ304" s="27"/>
      <c r="SPA304" s="19"/>
      <c r="SPC304" s="75"/>
      <c r="SPE304" s="22"/>
      <c r="SPF304" s="131"/>
      <c r="SPH304" s="27"/>
      <c r="SPI304" s="19"/>
      <c r="SPK304" s="75"/>
      <c r="SPM304" s="22"/>
      <c r="SPN304" s="131"/>
      <c r="SPP304" s="27"/>
      <c r="SPQ304" s="19"/>
      <c r="SPS304" s="75"/>
      <c r="SPU304" s="22"/>
      <c r="SPV304" s="131"/>
      <c r="SPX304" s="27"/>
      <c r="SPY304" s="19"/>
      <c r="SQA304" s="75"/>
      <c r="SQC304" s="22"/>
      <c r="SQD304" s="131"/>
      <c r="SQF304" s="27"/>
      <c r="SQG304" s="19"/>
      <c r="SQI304" s="75"/>
      <c r="SQK304" s="22"/>
      <c r="SQL304" s="131"/>
      <c r="SQN304" s="27"/>
      <c r="SQO304" s="19"/>
      <c r="SQQ304" s="75"/>
      <c r="SQS304" s="22"/>
      <c r="SQT304" s="131"/>
      <c r="SQV304" s="27"/>
      <c r="SQW304" s="19"/>
      <c r="SQY304" s="75"/>
      <c r="SRA304" s="22"/>
      <c r="SRB304" s="131"/>
      <c r="SRD304" s="27"/>
      <c r="SRE304" s="19"/>
      <c r="SRG304" s="75"/>
      <c r="SRI304" s="22"/>
      <c r="SRJ304" s="131"/>
      <c r="SRL304" s="27"/>
      <c r="SRM304" s="19"/>
      <c r="SRO304" s="75"/>
      <c r="SRQ304" s="22"/>
      <c r="SRR304" s="131"/>
      <c r="SRT304" s="27"/>
      <c r="SRU304" s="19"/>
      <c r="SRW304" s="75"/>
      <c r="SRY304" s="22"/>
      <c r="SRZ304" s="131"/>
      <c r="SSB304" s="27"/>
      <c r="SSC304" s="19"/>
      <c r="SSE304" s="75"/>
      <c r="SSG304" s="22"/>
      <c r="SSH304" s="131"/>
      <c r="SSJ304" s="27"/>
      <c r="SSK304" s="19"/>
      <c r="SSM304" s="75"/>
      <c r="SSO304" s="22"/>
      <c r="SSP304" s="131"/>
      <c r="SSR304" s="27"/>
      <c r="SSS304" s="19"/>
      <c r="SSU304" s="75"/>
      <c r="SSW304" s="22"/>
      <c r="SSX304" s="131"/>
      <c r="SSZ304" s="27"/>
      <c r="STA304" s="19"/>
      <c r="STC304" s="75"/>
      <c r="STE304" s="22"/>
      <c r="STF304" s="131"/>
      <c r="STH304" s="27"/>
      <c r="STI304" s="19"/>
      <c r="STK304" s="75"/>
      <c r="STM304" s="22"/>
      <c r="STN304" s="131"/>
      <c r="STP304" s="27"/>
      <c r="STQ304" s="19"/>
      <c r="STS304" s="75"/>
      <c r="STU304" s="22"/>
      <c r="STV304" s="131"/>
      <c r="STX304" s="27"/>
      <c r="STY304" s="19"/>
      <c r="SUA304" s="75"/>
      <c r="SUC304" s="22"/>
      <c r="SUD304" s="131"/>
      <c r="SUF304" s="27"/>
      <c r="SUG304" s="19"/>
      <c r="SUI304" s="75"/>
      <c r="SUK304" s="22"/>
      <c r="SUL304" s="131"/>
      <c r="SUN304" s="27"/>
      <c r="SUO304" s="19"/>
      <c r="SUQ304" s="75"/>
      <c r="SUS304" s="22"/>
      <c r="SUT304" s="131"/>
      <c r="SUV304" s="27"/>
      <c r="SUW304" s="19"/>
      <c r="SUY304" s="75"/>
      <c r="SVA304" s="22"/>
      <c r="SVB304" s="131"/>
      <c r="SVD304" s="27"/>
      <c r="SVE304" s="19"/>
      <c r="SVG304" s="75"/>
      <c r="SVI304" s="22"/>
      <c r="SVJ304" s="131"/>
      <c r="SVL304" s="27"/>
      <c r="SVM304" s="19"/>
      <c r="SVO304" s="75"/>
      <c r="SVQ304" s="22"/>
      <c r="SVR304" s="131"/>
      <c r="SVT304" s="27"/>
      <c r="SVU304" s="19"/>
      <c r="SVW304" s="75"/>
      <c r="SVY304" s="22"/>
      <c r="SVZ304" s="131"/>
      <c r="SWB304" s="27"/>
      <c r="SWC304" s="19"/>
      <c r="SWE304" s="75"/>
      <c r="SWG304" s="22"/>
      <c r="SWH304" s="131"/>
      <c r="SWJ304" s="27"/>
      <c r="SWK304" s="19"/>
      <c r="SWM304" s="75"/>
      <c r="SWO304" s="22"/>
      <c r="SWP304" s="131"/>
      <c r="SWR304" s="27"/>
      <c r="SWS304" s="19"/>
      <c r="SWU304" s="75"/>
      <c r="SWW304" s="22"/>
      <c r="SWX304" s="131"/>
      <c r="SWZ304" s="27"/>
      <c r="SXA304" s="19"/>
      <c r="SXC304" s="75"/>
      <c r="SXE304" s="22"/>
      <c r="SXF304" s="131"/>
      <c r="SXH304" s="27"/>
      <c r="SXI304" s="19"/>
      <c r="SXK304" s="75"/>
      <c r="SXM304" s="22"/>
      <c r="SXN304" s="131"/>
      <c r="SXP304" s="27"/>
      <c r="SXQ304" s="19"/>
      <c r="SXS304" s="75"/>
      <c r="SXU304" s="22"/>
      <c r="SXV304" s="131"/>
      <c r="SXX304" s="27"/>
      <c r="SXY304" s="19"/>
      <c r="SYA304" s="75"/>
      <c r="SYC304" s="22"/>
      <c r="SYD304" s="131"/>
      <c r="SYF304" s="27"/>
      <c r="SYG304" s="19"/>
      <c r="SYI304" s="75"/>
      <c r="SYK304" s="22"/>
      <c r="SYL304" s="131"/>
      <c r="SYN304" s="27"/>
      <c r="SYO304" s="19"/>
      <c r="SYQ304" s="75"/>
      <c r="SYS304" s="22"/>
      <c r="SYT304" s="131"/>
      <c r="SYV304" s="27"/>
      <c r="SYW304" s="19"/>
      <c r="SYY304" s="75"/>
      <c r="SZA304" s="22"/>
      <c r="SZB304" s="131"/>
      <c r="SZD304" s="27"/>
      <c r="SZE304" s="19"/>
      <c r="SZG304" s="75"/>
      <c r="SZI304" s="22"/>
      <c r="SZJ304" s="131"/>
      <c r="SZL304" s="27"/>
      <c r="SZM304" s="19"/>
      <c r="SZO304" s="75"/>
      <c r="SZQ304" s="22"/>
      <c r="SZR304" s="131"/>
      <c r="SZT304" s="27"/>
      <c r="SZU304" s="19"/>
      <c r="SZW304" s="75"/>
      <c r="SZY304" s="22"/>
      <c r="SZZ304" s="131"/>
      <c r="TAB304" s="27"/>
      <c r="TAC304" s="19"/>
      <c r="TAE304" s="75"/>
      <c r="TAG304" s="22"/>
      <c r="TAH304" s="131"/>
      <c r="TAJ304" s="27"/>
      <c r="TAK304" s="19"/>
      <c r="TAM304" s="75"/>
      <c r="TAO304" s="22"/>
      <c r="TAP304" s="131"/>
      <c r="TAR304" s="27"/>
      <c r="TAS304" s="19"/>
      <c r="TAU304" s="75"/>
      <c r="TAW304" s="22"/>
      <c r="TAX304" s="131"/>
      <c r="TAZ304" s="27"/>
      <c r="TBA304" s="19"/>
      <c r="TBC304" s="75"/>
      <c r="TBE304" s="22"/>
      <c r="TBF304" s="131"/>
      <c r="TBH304" s="27"/>
      <c r="TBI304" s="19"/>
      <c r="TBK304" s="75"/>
      <c r="TBM304" s="22"/>
      <c r="TBN304" s="131"/>
      <c r="TBP304" s="27"/>
      <c r="TBQ304" s="19"/>
      <c r="TBS304" s="75"/>
      <c r="TBU304" s="22"/>
      <c r="TBV304" s="131"/>
      <c r="TBX304" s="27"/>
      <c r="TBY304" s="19"/>
      <c r="TCA304" s="75"/>
      <c r="TCC304" s="22"/>
      <c r="TCD304" s="131"/>
      <c r="TCF304" s="27"/>
      <c r="TCG304" s="19"/>
      <c r="TCI304" s="75"/>
      <c r="TCK304" s="22"/>
      <c r="TCL304" s="131"/>
      <c r="TCN304" s="27"/>
      <c r="TCO304" s="19"/>
      <c r="TCQ304" s="75"/>
      <c r="TCS304" s="22"/>
      <c r="TCT304" s="131"/>
      <c r="TCV304" s="27"/>
      <c r="TCW304" s="19"/>
      <c r="TCY304" s="75"/>
      <c r="TDA304" s="22"/>
      <c r="TDB304" s="131"/>
      <c r="TDD304" s="27"/>
      <c r="TDE304" s="19"/>
      <c r="TDG304" s="75"/>
      <c r="TDI304" s="22"/>
      <c r="TDJ304" s="131"/>
      <c r="TDL304" s="27"/>
      <c r="TDM304" s="19"/>
      <c r="TDO304" s="75"/>
      <c r="TDQ304" s="22"/>
      <c r="TDR304" s="131"/>
      <c r="TDT304" s="27"/>
      <c r="TDU304" s="19"/>
      <c r="TDW304" s="75"/>
      <c r="TDY304" s="22"/>
      <c r="TDZ304" s="131"/>
      <c r="TEB304" s="27"/>
      <c r="TEC304" s="19"/>
      <c r="TEE304" s="75"/>
      <c r="TEG304" s="22"/>
      <c r="TEH304" s="131"/>
      <c r="TEJ304" s="27"/>
      <c r="TEK304" s="19"/>
      <c r="TEM304" s="75"/>
      <c r="TEO304" s="22"/>
      <c r="TEP304" s="131"/>
      <c r="TER304" s="27"/>
      <c r="TES304" s="19"/>
      <c r="TEU304" s="75"/>
      <c r="TEW304" s="22"/>
      <c r="TEX304" s="131"/>
      <c r="TEZ304" s="27"/>
      <c r="TFA304" s="19"/>
      <c r="TFC304" s="75"/>
      <c r="TFE304" s="22"/>
      <c r="TFF304" s="131"/>
      <c r="TFH304" s="27"/>
      <c r="TFI304" s="19"/>
      <c r="TFK304" s="75"/>
      <c r="TFM304" s="22"/>
      <c r="TFN304" s="131"/>
      <c r="TFP304" s="27"/>
      <c r="TFQ304" s="19"/>
      <c r="TFS304" s="75"/>
      <c r="TFU304" s="22"/>
      <c r="TFV304" s="131"/>
      <c r="TFX304" s="27"/>
      <c r="TFY304" s="19"/>
      <c r="TGA304" s="75"/>
      <c r="TGC304" s="22"/>
      <c r="TGD304" s="131"/>
      <c r="TGF304" s="27"/>
      <c r="TGG304" s="19"/>
      <c r="TGI304" s="75"/>
      <c r="TGK304" s="22"/>
      <c r="TGL304" s="131"/>
      <c r="TGN304" s="27"/>
      <c r="TGO304" s="19"/>
      <c r="TGQ304" s="75"/>
      <c r="TGS304" s="22"/>
      <c r="TGT304" s="131"/>
      <c r="TGV304" s="27"/>
      <c r="TGW304" s="19"/>
      <c r="TGY304" s="75"/>
      <c r="THA304" s="22"/>
      <c r="THB304" s="131"/>
      <c r="THD304" s="27"/>
      <c r="THE304" s="19"/>
      <c r="THG304" s="75"/>
      <c r="THI304" s="22"/>
      <c r="THJ304" s="131"/>
      <c r="THL304" s="27"/>
      <c r="THM304" s="19"/>
      <c r="THO304" s="75"/>
      <c r="THQ304" s="22"/>
      <c r="THR304" s="131"/>
      <c r="THT304" s="27"/>
      <c r="THU304" s="19"/>
      <c r="THW304" s="75"/>
      <c r="THY304" s="22"/>
      <c r="THZ304" s="131"/>
      <c r="TIB304" s="27"/>
      <c r="TIC304" s="19"/>
      <c r="TIE304" s="75"/>
      <c r="TIG304" s="22"/>
      <c r="TIH304" s="131"/>
      <c r="TIJ304" s="27"/>
      <c r="TIK304" s="19"/>
      <c r="TIM304" s="75"/>
      <c r="TIO304" s="22"/>
      <c r="TIP304" s="131"/>
      <c r="TIR304" s="27"/>
      <c r="TIS304" s="19"/>
      <c r="TIU304" s="75"/>
      <c r="TIW304" s="22"/>
      <c r="TIX304" s="131"/>
      <c r="TIZ304" s="27"/>
      <c r="TJA304" s="19"/>
      <c r="TJC304" s="75"/>
      <c r="TJE304" s="22"/>
      <c r="TJF304" s="131"/>
      <c r="TJH304" s="27"/>
      <c r="TJI304" s="19"/>
      <c r="TJK304" s="75"/>
      <c r="TJM304" s="22"/>
      <c r="TJN304" s="131"/>
      <c r="TJP304" s="27"/>
      <c r="TJQ304" s="19"/>
      <c r="TJS304" s="75"/>
      <c r="TJU304" s="22"/>
      <c r="TJV304" s="131"/>
      <c r="TJX304" s="27"/>
      <c r="TJY304" s="19"/>
      <c r="TKA304" s="75"/>
      <c r="TKC304" s="22"/>
      <c r="TKD304" s="131"/>
      <c r="TKF304" s="27"/>
      <c r="TKG304" s="19"/>
      <c r="TKI304" s="75"/>
      <c r="TKK304" s="22"/>
      <c r="TKL304" s="131"/>
      <c r="TKN304" s="27"/>
      <c r="TKO304" s="19"/>
      <c r="TKQ304" s="75"/>
      <c r="TKS304" s="22"/>
      <c r="TKT304" s="131"/>
      <c r="TKV304" s="27"/>
      <c r="TKW304" s="19"/>
      <c r="TKY304" s="75"/>
      <c r="TLA304" s="22"/>
      <c r="TLB304" s="131"/>
      <c r="TLD304" s="27"/>
      <c r="TLE304" s="19"/>
      <c r="TLG304" s="75"/>
      <c r="TLI304" s="22"/>
      <c r="TLJ304" s="131"/>
      <c r="TLL304" s="27"/>
      <c r="TLM304" s="19"/>
      <c r="TLO304" s="75"/>
      <c r="TLQ304" s="22"/>
      <c r="TLR304" s="131"/>
      <c r="TLT304" s="27"/>
      <c r="TLU304" s="19"/>
      <c r="TLW304" s="75"/>
      <c r="TLY304" s="22"/>
      <c r="TLZ304" s="131"/>
      <c r="TMB304" s="27"/>
      <c r="TMC304" s="19"/>
      <c r="TME304" s="75"/>
      <c r="TMG304" s="22"/>
      <c r="TMH304" s="131"/>
      <c r="TMJ304" s="27"/>
      <c r="TMK304" s="19"/>
      <c r="TMM304" s="75"/>
      <c r="TMO304" s="22"/>
      <c r="TMP304" s="131"/>
      <c r="TMR304" s="27"/>
      <c r="TMS304" s="19"/>
      <c r="TMU304" s="75"/>
      <c r="TMW304" s="22"/>
      <c r="TMX304" s="131"/>
      <c r="TMZ304" s="27"/>
      <c r="TNA304" s="19"/>
      <c r="TNC304" s="75"/>
      <c r="TNE304" s="22"/>
      <c r="TNF304" s="131"/>
      <c r="TNH304" s="27"/>
      <c r="TNI304" s="19"/>
      <c r="TNK304" s="75"/>
      <c r="TNM304" s="22"/>
      <c r="TNN304" s="131"/>
      <c r="TNP304" s="27"/>
      <c r="TNQ304" s="19"/>
      <c r="TNS304" s="75"/>
      <c r="TNU304" s="22"/>
      <c r="TNV304" s="131"/>
      <c r="TNX304" s="27"/>
      <c r="TNY304" s="19"/>
      <c r="TOA304" s="75"/>
      <c r="TOC304" s="22"/>
      <c r="TOD304" s="131"/>
      <c r="TOF304" s="27"/>
      <c r="TOG304" s="19"/>
      <c r="TOI304" s="75"/>
      <c r="TOK304" s="22"/>
      <c r="TOL304" s="131"/>
      <c r="TON304" s="27"/>
      <c r="TOO304" s="19"/>
      <c r="TOQ304" s="75"/>
      <c r="TOS304" s="22"/>
      <c r="TOT304" s="131"/>
      <c r="TOV304" s="27"/>
      <c r="TOW304" s="19"/>
      <c r="TOY304" s="75"/>
      <c r="TPA304" s="22"/>
      <c r="TPB304" s="131"/>
      <c r="TPD304" s="27"/>
      <c r="TPE304" s="19"/>
      <c r="TPG304" s="75"/>
      <c r="TPI304" s="22"/>
      <c r="TPJ304" s="131"/>
      <c r="TPL304" s="27"/>
      <c r="TPM304" s="19"/>
      <c r="TPO304" s="75"/>
      <c r="TPQ304" s="22"/>
      <c r="TPR304" s="131"/>
      <c r="TPT304" s="27"/>
      <c r="TPU304" s="19"/>
      <c r="TPW304" s="75"/>
      <c r="TPY304" s="22"/>
      <c r="TPZ304" s="131"/>
      <c r="TQB304" s="27"/>
      <c r="TQC304" s="19"/>
      <c r="TQE304" s="75"/>
      <c r="TQG304" s="22"/>
      <c r="TQH304" s="131"/>
      <c r="TQJ304" s="27"/>
      <c r="TQK304" s="19"/>
      <c r="TQM304" s="75"/>
      <c r="TQO304" s="22"/>
      <c r="TQP304" s="131"/>
      <c r="TQR304" s="27"/>
      <c r="TQS304" s="19"/>
      <c r="TQU304" s="75"/>
      <c r="TQW304" s="22"/>
      <c r="TQX304" s="131"/>
      <c r="TQZ304" s="27"/>
      <c r="TRA304" s="19"/>
      <c r="TRC304" s="75"/>
      <c r="TRE304" s="22"/>
      <c r="TRF304" s="131"/>
      <c r="TRH304" s="27"/>
      <c r="TRI304" s="19"/>
      <c r="TRK304" s="75"/>
      <c r="TRM304" s="22"/>
      <c r="TRN304" s="131"/>
      <c r="TRP304" s="27"/>
      <c r="TRQ304" s="19"/>
      <c r="TRS304" s="75"/>
      <c r="TRU304" s="22"/>
      <c r="TRV304" s="131"/>
      <c r="TRX304" s="27"/>
      <c r="TRY304" s="19"/>
      <c r="TSA304" s="75"/>
      <c r="TSC304" s="22"/>
      <c r="TSD304" s="131"/>
      <c r="TSF304" s="27"/>
      <c r="TSG304" s="19"/>
      <c r="TSI304" s="75"/>
      <c r="TSK304" s="22"/>
      <c r="TSL304" s="131"/>
      <c r="TSN304" s="27"/>
      <c r="TSO304" s="19"/>
      <c r="TSQ304" s="75"/>
      <c r="TSS304" s="22"/>
      <c r="TST304" s="131"/>
      <c r="TSV304" s="27"/>
      <c r="TSW304" s="19"/>
      <c r="TSY304" s="75"/>
      <c r="TTA304" s="22"/>
      <c r="TTB304" s="131"/>
      <c r="TTD304" s="27"/>
      <c r="TTE304" s="19"/>
      <c r="TTG304" s="75"/>
      <c r="TTI304" s="22"/>
      <c r="TTJ304" s="131"/>
      <c r="TTL304" s="27"/>
      <c r="TTM304" s="19"/>
      <c r="TTO304" s="75"/>
      <c r="TTQ304" s="22"/>
      <c r="TTR304" s="131"/>
      <c r="TTT304" s="27"/>
      <c r="TTU304" s="19"/>
      <c r="TTW304" s="75"/>
      <c r="TTY304" s="22"/>
      <c r="TTZ304" s="131"/>
      <c r="TUB304" s="27"/>
      <c r="TUC304" s="19"/>
      <c r="TUE304" s="75"/>
      <c r="TUG304" s="22"/>
      <c r="TUH304" s="131"/>
      <c r="TUJ304" s="27"/>
      <c r="TUK304" s="19"/>
      <c r="TUM304" s="75"/>
      <c r="TUO304" s="22"/>
      <c r="TUP304" s="131"/>
      <c r="TUR304" s="27"/>
      <c r="TUS304" s="19"/>
      <c r="TUU304" s="75"/>
      <c r="TUW304" s="22"/>
      <c r="TUX304" s="131"/>
      <c r="TUZ304" s="27"/>
      <c r="TVA304" s="19"/>
      <c r="TVC304" s="75"/>
      <c r="TVE304" s="22"/>
      <c r="TVF304" s="131"/>
      <c r="TVH304" s="27"/>
      <c r="TVI304" s="19"/>
      <c r="TVK304" s="75"/>
      <c r="TVM304" s="22"/>
      <c r="TVN304" s="131"/>
      <c r="TVP304" s="27"/>
      <c r="TVQ304" s="19"/>
      <c r="TVS304" s="75"/>
      <c r="TVU304" s="22"/>
      <c r="TVV304" s="131"/>
      <c r="TVX304" s="27"/>
      <c r="TVY304" s="19"/>
      <c r="TWA304" s="75"/>
      <c r="TWC304" s="22"/>
      <c r="TWD304" s="131"/>
      <c r="TWF304" s="27"/>
      <c r="TWG304" s="19"/>
      <c r="TWI304" s="75"/>
      <c r="TWK304" s="22"/>
      <c r="TWL304" s="131"/>
      <c r="TWN304" s="27"/>
      <c r="TWO304" s="19"/>
      <c r="TWQ304" s="75"/>
      <c r="TWS304" s="22"/>
      <c r="TWT304" s="131"/>
      <c r="TWV304" s="27"/>
      <c r="TWW304" s="19"/>
      <c r="TWY304" s="75"/>
      <c r="TXA304" s="22"/>
      <c r="TXB304" s="131"/>
      <c r="TXD304" s="27"/>
      <c r="TXE304" s="19"/>
      <c r="TXG304" s="75"/>
      <c r="TXI304" s="22"/>
      <c r="TXJ304" s="131"/>
      <c r="TXL304" s="27"/>
      <c r="TXM304" s="19"/>
      <c r="TXO304" s="75"/>
      <c r="TXQ304" s="22"/>
      <c r="TXR304" s="131"/>
      <c r="TXT304" s="27"/>
      <c r="TXU304" s="19"/>
      <c r="TXW304" s="75"/>
      <c r="TXY304" s="22"/>
      <c r="TXZ304" s="131"/>
      <c r="TYB304" s="27"/>
      <c r="TYC304" s="19"/>
      <c r="TYE304" s="75"/>
      <c r="TYG304" s="22"/>
      <c r="TYH304" s="131"/>
      <c r="TYJ304" s="27"/>
      <c r="TYK304" s="19"/>
      <c r="TYM304" s="75"/>
      <c r="TYO304" s="22"/>
      <c r="TYP304" s="131"/>
      <c r="TYR304" s="27"/>
      <c r="TYS304" s="19"/>
      <c r="TYU304" s="75"/>
      <c r="TYW304" s="22"/>
      <c r="TYX304" s="131"/>
      <c r="TYZ304" s="27"/>
      <c r="TZA304" s="19"/>
      <c r="TZC304" s="75"/>
      <c r="TZE304" s="22"/>
      <c r="TZF304" s="131"/>
      <c r="TZH304" s="27"/>
      <c r="TZI304" s="19"/>
      <c r="TZK304" s="75"/>
      <c r="TZM304" s="22"/>
      <c r="TZN304" s="131"/>
      <c r="TZP304" s="27"/>
      <c r="TZQ304" s="19"/>
      <c r="TZS304" s="75"/>
      <c r="TZU304" s="22"/>
      <c r="TZV304" s="131"/>
      <c r="TZX304" s="27"/>
      <c r="TZY304" s="19"/>
      <c r="UAA304" s="75"/>
      <c r="UAC304" s="22"/>
      <c r="UAD304" s="131"/>
      <c r="UAF304" s="27"/>
      <c r="UAG304" s="19"/>
      <c r="UAI304" s="75"/>
      <c r="UAK304" s="22"/>
      <c r="UAL304" s="131"/>
      <c r="UAN304" s="27"/>
      <c r="UAO304" s="19"/>
      <c r="UAQ304" s="75"/>
      <c r="UAS304" s="22"/>
      <c r="UAT304" s="131"/>
      <c r="UAV304" s="27"/>
      <c r="UAW304" s="19"/>
      <c r="UAY304" s="75"/>
      <c r="UBA304" s="22"/>
      <c r="UBB304" s="131"/>
      <c r="UBD304" s="27"/>
      <c r="UBE304" s="19"/>
      <c r="UBG304" s="75"/>
      <c r="UBI304" s="22"/>
      <c r="UBJ304" s="131"/>
      <c r="UBL304" s="27"/>
      <c r="UBM304" s="19"/>
      <c r="UBO304" s="75"/>
      <c r="UBQ304" s="22"/>
      <c r="UBR304" s="131"/>
      <c r="UBT304" s="27"/>
      <c r="UBU304" s="19"/>
      <c r="UBW304" s="75"/>
      <c r="UBY304" s="22"/>
      <c r="UBZ304" s="131"/>
      <c r="UCB304" s="27"/>
      <c r="UCC304" s="19"/>
      <c r="UCE304" s="75"/>
      <c r="UCG304" s="22"/>
      <c r="UCH304" s="131"/>
      <c r="UCJ304" s="27"/>
      <c r="UCK304" s="19"/>
      <c r="UCM304" s="75"/>
      <c r="UCO304" s="22"/>
      <c r="UCP304" s="131"/>
      <c r="UCR304" s="27"/>
      <c r="UCS304" s="19"/>
      <c r="UCU304" s="75"/>
      <c r="UCW304" s="22"/>
      <c r="UCX304" s="131"/>
      <c r="UCZ304" s="27"/>
      <c r="UDA304" s="19"/>
      <c r="UDC304" s="75"/>
      <c r="UDE304" s="22"/>
      <c r="UDF304" s="131"/>
      <c r="UDH304" s="27"/>
      <c r="UDI304" s="19"/>
      <c r="UDK304" s="75"/>
      <c r="UDM304" s="22"/>
      <c r="UDN304" s="131"/>
      <c r="UDP304" s="27"/>
      <c r="UDQ304" s="19"/>
      <c r="UDS304" s="75"/>
      <c r="UDU304" s="22"/>
      <c r="UDV304" s="131"/>
      <c r="UDX304" s="27"/>
      <c r="UDY304" s="19"/>
      <c r="UEA304" s="75"/>
      <c r="UEC304" s="22"/>
      <c r="UED304" s="131"/>
      <c r="UEF304" s="27"/>
      <c r="UEG304" s="19"/>
      <c r="UEI304" s="75"/>
      <c r="UEK304" s="22"/>
      <c r="UEL304" s="131"/>
      <c r="UEN304" s="27"/>
      <c r="UEO304" s="19"/>
      <c r="UEQ304" s="75"/>
      <c r="UES304" s="22"/>
      <c r="UET304" s="131"/>
      <c r="UEV304" s="27"/>
      <c r="UEW304" s="19"/>
      <c r="UEY304" s="75"/>
      <c r="UFA304" s="22"/>
      <c r="UFB304" s="131"/>
      <c r="UFD304" s="27"/>
      <c r="UFE304" s="19"/>
      <c r="UFG304" s="75"/>
      <c r="UFI304" s="22"/>
      <c r="UFJ304" s="131"/>
      <c r="UFL304" s="27"/>
      <c r="UFM304" s="19"/>
      <c r="UFO304" s="75"/>
      <c r="UFQ304" s="22"/>
      <c r="UFR304" s="131"/>
      <c r="UFT304" s="27"/>
      <c r="UFU304" s="19"/>
      <c r="UFW304" s="75"/>
      <c r="UFY304" s="22"/>
      <c r="UFZ304" s="131"/>
      <c r="UGB304" s="27"/>
      <c r="UGC304" s="19"/>
      <c r="UGE304" s="75"/>
      <c r="UGG304" s="22"/>
      <c r="UGH304" s="131"/>
      <c r="UGJ304" s="27"/>
      <c r="UGK304" s="19"/>
      <c r="UGM304" s="75"/>
      <c r="UGO304" s="22"/>
      <c r="UGP304" s="131"/>
      <c r="UGR304" s="27"/>
      <c r="UGS304" s="19"/>
      <c r="UGU304" s="75"/>
      <c r="UGW304" s="22"/>
      <c r="UGX304" s="131"/>
      <c r="UGZ304" s="27"/>
      <c r="UHA304" s="19"/>
      <c r="UHC304" s="75"/>
      <c r="UHE304" s="22"/>
      <c r="UHF304" s="131"/>
      <c r="UHH304" s="27"/>
      <c r="UHI304" s="19"/>
      <c r="UHK304" s="75"/>
      <c r="UHM304" s="22"/>
      <c r="UHN304" s="131"/>
      <c r="UHP304" s="27"/>
      <c r="UHQ304" s="19"/>
      <c r="UHS304" s="75"/>
      <c r="UHU304" s="22"/>
      <c r="UHV304" s="131"/>
      <c r="UHX304" s="27"/>
      <c r="UHY304" s="19"/>
      <c r="UIA304" s="75"/>
      <c r="UIC304" s="22"/>
      <c r="UID304" s="131"/>
      <c r="UIF304" s="27"/>
      <c r="UIG304" s="19"/>
      <c r="UII304" s="75"/>
      <c r="UIK304" s="22"/>
      <c r="UIL304" s="131"/>
      <c r="UIN304" s="27"/>
      <c r="UIO304" s="19"/>
      <c r="UIQ304" s="75"/>
      <c r="UIS304" s="22"/>
      <c r="UIT304" s="131"/>
      <c r="UIV304" s="27"/>
      <c r="UIW304" s="19"/>
      <c r="UIY304" s="75"/>
      <c r="UJA304" s="22"/>
      <c r="UJB304" s="131"/>
      <c r="UJD304" s="27"/>
      <c r="UJE304" s="19"/>
      <c r="UJG304" s="75"/>
      <c r="UJI304" s="22"/>
      <c r="UJJ304" s="131"/>
      <c r="UJL304" s="27"/>
      <c r="UJM304" s="19"/>
      <c r="UJO304" s="75"/>
      <c r="UJQ304" s="22"/>
      <c r="UJR304" s="131"/>
      <c r="UJT304" s="27"/>
      <c r="UJU304" s="19"/>
      <c r="UJW304" s="75"/>
      <c r="UJY304" s="22"/>
      <c r="UJZ304" s="131"/>
      <c r="UKB304" s="27"/>
      <c r="UKC304" s="19"/>
      <c r="UKE304" s="75"/>
      <c r="UKG304" s="22"/>
      <c r="UKH304" s="131"/>
      <c r="UKJ304" s="27"/>
      <c r="UKK304" s="19"/>
      <c r="UKM304" s="75"/>
      <c r="UKO304" s="22"/>
      <c r="UKP304" s="131"/>
      <c r="UKR304" s="27"/>
      <c r="UKS304" s="19"/>
      <c r="UKU304" s="75"/>
      <c r="UKW304" s="22"/>
      <c r="UKX304" s="131"/>
      <c r="UKZ304" s="27"/>
      <c r="ULA304" s="19"/>
      <c r="ULC304" s="75"/>
      <c r="ULE304" s="22"/>
      <c r="ULF304" s="131"/>
      <c r="ULH304" s="27"/>
      <c r="ULI304" s="19"/>
      <c r="ULK304" s="75"/>
      <c r="ULM304" s="22"/>
      <c r="ULN304" s="131"/>
      <c r="ULP304" s="27"/>
      <c r="ULQ304" s="19"/>
      <c r="ULS304" s="75"/>
      <c r="ULU304" s="22"/>
      <c r="ULV304" s="131"/>
      <c r="ULX304" s="27"/>
      <c r="ULY304" s="19"/>
      <c r="UMA304" s="75"/>
      <c r="UMC304" s="22"/>
      <c r="UMD304" s="131"/>
      <c r="UMF304" s="27"/>
      <c r="UMG304" s="19"/>
      <c r="UMI304" s="75"/>
      <c r="UMK304" s="22"/>
      <c r="UML304" s="131"/>
      <c r="UMN304" s="27"/>
      <c r="UMO304" s="19"/>
      <c r="UMQ304" s="75"/>
      <c r="UMS304" s="22"/>
      <c r="UMT304" s="131"/>
      <c r="UMV304" s="27"/>
      <c r="UMW304" s="19"/>
      <c r="UMY304" s="75"/>
      <c r="UNA304" s="22"/>
      <c r="UNB304" s="131"/>
      <c r="UND304" s="27"/>
      <c r="UNE304" s="19"/>
      <c r="UNG304" s="75"/>
      <c r="UNI304" s="22"/>
      <c r="UNJ304" s="131"/>
      <c r="UNL304" s="27"/>
      <c r="UNM304" s="19"/>
      <c r="UNO304" s="75"/>
      <c r="UNQ304" s="22"/>
      <c r="UNR304" s="131"/>
      <c r="UNT304" s="27"/>
      <c r="UNU304" s="19"/>
      <c r="UNW304" s="75"/>
      <c r="UNY304" s="22"/>
      <c r="UNZ304" s="131"/>
      <c r="UOB304" s="27"/>
      <c r="UOC304" s="19"/>
      <c r="UOE304" s="75"/>
      <c r="UOG304" s="22"/>
      <c r="UOH304" s="131"/>
      <c r="UOJ304" s="27"/>
      <c r="UOK304" s="19"/>
      <c r="UOM304" s="75"/>
      <c r="UOO304" s="22"/>
      <c r="UOP304" s="131"/>
      <c r="UOR304" s="27"/>
      <c r="UOS304" s="19"/>
      <c r="UOU304" s="75"/>
      <c r="UOW304" s="22"/>
      <c r="UOX304" s="131"/>
      <c r="UOZ304" s="27"/>
      <c r="UPA304" s="19"/>
      <c r="UPC304" s="75"/>
      <c r="UPE304" s="22"/>
      <c r="UPF304" s="131"/>
      <c r="UPH304" s="27"/>
      <c r="UPI304" s="19"/>
      <c r="UPK304" s="75"/>
      <c r="UPM304" s="22"/>
      <c r="UPN304" s="131"/>
      <c r="UPP304" s="27"/>
      <c r="UPQ304" s="19"/>
      <c r="UPS304" s="75"/>
      <c r="UPU304" s="22"/>
      <c r="UPV304" s="131"/>
      <c r="UPX304" s="27"/>
      <c r="UPY304" s="19"/>
      <c r="UQA304" s="75"/>
      <c r="UQC304" s="22"/>
      <c r="UQD304" s="131"/>
      <c r="UQF304" s="27"/>
      <c r="UQG304" s="19"/>
      <c r="UQI304" s="75"/>
      <c r="UQK304" s="22"/>
      <c r="UQL304" s="131"/>
      <c r="UQN304" s="27"/>
      <c r="UQO304" s="19"/>
      <c r="UQQ304" s="75"/>
      <c r="UQS304" s="22"/>
      <c r="UQT304" s="131"/>
      <c r="UQV304" s="27"/>
      <c r="UQW304" s="19"/>
      <c r="UQY304" s="75"/>
      <c r="URA304" s="22"/>
      <c r="URB304" s="131"/>
      <c r="URD304" s="27"/>
      <c r="URE304" s="19"/>
      <c r="URG304" s="75"/>
      <c r="URI304" s="22"/>
      <c r="URJ304" s="131"/>
      <c r="URL304" s="27"/>
      <c r="URM304" s="19"/>
      <c r="URO304" s="75"/>
      <c r="URQ304" s="22"/>
      <c r="URR304" s="131"/>
      <c r="URT304" s="27"/>
      <c r="URU304" s="19"/>
      <c r="URW304" s="75"/>
      <c r="URY304" s="22"/>
      <c r="URZ304" s="131"/>
      <c r="USB304" s="27"/>
      <c r="USC304" s="19"/>
      <c r="USE304" s="75"/>
      <c r="USG304" s="22"/>
      <c r="USH304" s="131"/>
      <c r="USJ304" s="27"/>
      <c r="USK304" s="19"/>
      <c r="USM304" s="75"/>
      <c r="USO304" s="22"/>
      <c r="USP304" s="131"/>
      <c r="USR304" s="27"/>
      <c r="USS304" s="19"/>
      <c r="USU304" s="75"/>
      <c r="USW304" s="22"/>
      <c r="USX304" s="131"/>
      <c r="USZ304" s="27"/>
      <c r="UTA304" s="19"/>
      <c r="UTC304" s="75"/>
      <c r="UTE304" s="22"/>
      <c r="UTF304" s="131"/>
      <c r="UTH304" s="27"/>
      <c r="UTI304" s="19"/>
      <c r="UTK304" s="75"/>
      <c r="UTM304" s="22"/>
      <c r="UTN304" s="131"/>
      <c r="UTP304" s="27"/>
      <c r="UTQ304" s="19"/>
      <c r="UTS304" s="75"/>
      <c r="UTU304" s="22"/>
      <c r="UTV304" s="131"/>
      <c r="UTX304" s="27"/>
      <c r="UTY304" s="19"/>
      <c r="UUA304" s="75"/>
      <c r="UUC304" s="22"/>
      <c r="UUD304" s="131"/>
      <c r="UUF304" s="27"/>
      <c r="UUG304" s="19"/>
      <c r="UUI304" s="75"/>
      <c r="UUK304" s="22"/>
      <c r="UUL304" s="131"/>
      <c r="UUN304" s="27"/>
      <c r="UUO304" s="19"/>
      <c r="UUQ304" s="75"/>
      <c r="UUS304" s="22"/>
      <c r="UUT304" s="131"/>
      <c r="UUV304" s="27"/>
      <c r="UUW304" s="19"/>
      <c r="UUY304" s="75"/>
      <c r="UVA304" s="22"/>
      <c r="UVB304" s="131"/>
      <c r="UVD304" s="27"/>
      <c r="UVE304" s="19"/>
      <c r="UVG304" s="75"/>
      <c r="UVI304" s="22"/>
      <c r="UVJ304" s="131"/>
      <c r="UVL304" s="27"/>
      <c r="UVM304" s="19"/>
      <c r="UVO304" s="75"/>
      <c r="UVQ304" s="22"/>
      <c r="UVR304" s="131"/>
      <c r="UVT304" s="27"/>
      <c r="UVU304" s="19"/>
      <c r="UVW304" s="75"/>
      <c r="UVY304" s="22"/>
      <c r="UVZ304" s="131"/>
      <c r="UWB304" s="27"/>
      <c r="UWC304" s="19"/>
      <c r="UWE304" s="75"/>
      <c r="UWG304" s="22"/>
      <c r="UWH304" s="131"/>
      <c r="UWJ304" s="27"/>
      <c r="UWK304" s="19"/>
      <c r="UWM304" s="75"/>
      <c r="UWO304" s="22"/>
      <c r="UWP304" s="131"/>
      <c r="UWR304" s="27"/>
      <c r="UWS304" s="19"/>
      <c r="UWU304" s="75"/>
      <c r="UWW304" s="22"/>
      <c r="UWX304" s="131"/>
      <c r="UWZ304" s="27"/>
      <c r="UXA304" s="19"/>
      <c r="UXC304" s="75"/>
      <c r="UXE304" s="22"/>
      <c r="UXF304" s="131"/>
      <c r="UXH304" s="27"/>
      <c r="UXI304" s="19"/>
      <c r="UXK304" s="75"/>
      <c r="UXM304" s="22"/>
      <c r="UXN304" s="131"/>
      <c r="UXP304" s="27"/>
      <c r="UXQ304" s="19"/>
      <c r="UXS304" s="75"/>
      <c r="UXU304" s="22"/>
      <c r="UXV304" s="131"/>
      <c r="UXX304" s="27"/>
      <c r="UXY304" s="19"/>
      <c r="UYA304" s="75"/>
      <c r="UYC304" s="22"/>
      <c r="UYD304" s="131"/>
      <c r="UYF304" s="27"/>
      <c r="UYG304" s="19"/>
      <c r="UYI304" s="75"/>
      <c r="UYK304" s="22"/>
      <c r="UYL304" s="131"/>
      <c r="UYN304" s="27"/>
      <c r="UYO304" s="19"/>
      <c r="UYQ304" s="75"/>
      <c r="UYS304" s="22"/>
      <c r="UYT304" s="131"/>
      <c r="UYV304" s="27"/>
      <c r="UYW304" s="19"/>
      <c r="UYY304" s="75"/>
      <c r="UZA304" s="22"/>
      <c r="UZB304" s="131"/>
      <c r="UZD304" s="27"/>
      <c r="UZE304" s="19"/>
      <c r="UZG304" s="75"/>
      <c r="UZI304" s="22"/>
      <c r="UZJ304" s="131"/>
      <c r="UZL304" s="27"/>
      <c r="UZM304" s="19"/>
      <c r="UZO304" s="75"/>
      <c r="UZQ304" s="22"/>
      <c r="UZR304" s="131"/>
      <c r="UZT304" s="27"/>
      <c r="UZU304" s="19"/>
      <c r="UZW304" s="75"/>
      <c r="UZY304" s="22"/>
      <c r="UZZ304" s="131"/>
      <c r="VAB304" s="27"/>
      <c r="VAC304" s="19"/>
      <c r="VAE304" s="75"/>
      <c r="VAG304" s="22"/>
      <c r="VAH304" s="131"/>
      <c r="VAJ304" s="27"/>
      <c r="VAK304" s="19"/>
      <c r="VAM304" s="75"/>
      <c r="VAO304" s="22"/>
      <c r="VAP304" s="131"/>
      <c r="VAR304" s="27"/>
      <c r="VAS304" s="19"/>
      <c r="VAU304" s="75"/>
      <c r="VAW304" s="22"/>
      <c r="VAX304" s="131"/>
      <c r="VAZ304" s="27"/>
      <c r="VBA304" s="19"/>
      <c r="VBC304" s="75"/>
      <c r="VBE304" s="22"/>
      <c r="VBF304" s="131"/>
      <c r="VBH304" s="27"/>
      <c r="VBI304" s="19"/>
      <c r="VBK304" s="75"/>
      <c r="VBM304" s="22"/>
      <c r="VBN304" s="131"/>
      <c r="VBP304" s="27"/>
      <c r="VBQ304" s="19"/>
      <c r="VBS304" s="75"/>
      <c r="VBU304" s="22"/>
      <c r="VBV304" s="131"/>
      <c r="VBX304" s="27"/>
      <c r="VBY304" s="19"/>
      <c r="VCA304" s="75"/>
      <c r="VCC304" s="22"/>
      <c r="VCD304" s="131"/>
      <c r="VCF304" s="27"/>
      <c r="VCG304" s="19"/>
      <c r="VCI304" s="75"/>
      <c r="VCK304" s="22"/>
      <c r="VCL304" s="131"/>
      <c r="VCN304" s="27"/>
      <c r="VCO304" s="19"/>
      <c r="VCQ304" s="75"/>
      <c r="VCS304" s="22"/>
      <c r="VCT304" s="131"/>
      <c r="VCV304" s="27"/>
      <c r="VCW304" s="19"/>
      <c r="VCY304" s="75"/>
      <c r="VDA304" s="22"/>
      <c r="VDB304" s="131"/>
      <c r="VDD304" s="27"/>
      <c r="VDE304" s="19"/>
      <c r="VDG304" s="75"/>
      <c r="VDI304" s="22"/>
      <c r="VDJ304" s="131"/>
      <c r="VDL304" s="27"/>
      <c r="VDM304" s="19"/>
      <c r="VDO304" s="75"/>
      <c r="VDQ304" s="22"/>
      <c r="VDR304" s="131"/>
      <c r="VDT304" s="27"/>
      <c r="VDU304" s="19"/>
      <c r="VDW304" s="75"/>
      <c r="VDY304" s="22"/>
      <c r="VDZ304" s="131"/>
      <c r="VEB304" s="27"/>
      <c r="VEC304" s="19"/>
      <c r="VEE304" s="75"/>
      <c r="VEG304" s="22"/>
      <c r="VEH304" s="131"/>
      <c r="VEJ304" s="27"/>
      <c r="VEK304" s="19"/>
      <c r="VEM304" s="75"/>
      <c r="VEO304" s="22"/>
      <c r="VEP304" s="131"/>
      <c r="VER304" s="27"/>
      <c r="VES304" s="19"/>
      <c r="VEU304" s="75"/>
      <c r="VEW304" s="22"/>
      <c r="VEX304" s="131"/>
      <c r="VEZ304" s="27"/>
      <c r="VFA304" s="19"/>
      <c r="VFC304" s="75"/>
      <c r="VFE304" s="22"/>
      <c r="VFF304" s="131"/>
      <c r="VFH304" s="27"/>
      <c r="VFI304" s="19"/>
      <c r="VFK304" s="75"/>
      <c r="VFM304" s="22"/>
      <c r="VFN304" s="131"/>
      <c r="VFP304" s="27"/>
      <c r="VFQ304" s="19"/>
      <c r="VFS304" s="75"/>
      <c r="VFU304" s="22"/>
      <c r="VFV304" s="131"/>
      <c r="VFX304" s="27"/>
      <c r="VFY304" s="19"/>
      <c r="VGA304" s="75"/>
      <c r="VGC304" s="22"/>
      <c r="VGD304" s="131"/>
      <c r="VGF304" s="27"/>
      <c r="VGG304" s="19"/>
      <c r="VGI304" s="75"/>
      <c r="VGK304" s="22"/>
      <c r="VGL304" s="131"/>
      <c r="VGN304" s="27"/>
      <c r="VGO304" s="19"/>
      <c r="VGQ304" s="75"/>
      <c r="VGS304" s="22"/>
      <c r="VGT304" s="131"/>
      <c r="VGV304" s="27"/>
      <c r="VGW304" s="19"/>
      <c r="VGY304" s="75"/>
      <c r="VHA304" s="22"/>
      <c r="VHB304" s="131"/>
      <c r="VHD304" s="27"/>
      <c r="VHE304" s="19"/>
      <c r="VHG304" s="75"/>
      <c r="VHI304" s="22"/>
      <c r="VHJ304" s="131"/>
      <c r="VHL304" s="27"/>
      <c r="VHM304" s="19"/>
      <c r="VHO304" s="75"/>
      <c r="VHQ304" s="22"/>
      <c r="VHR304" s="131"/>
      <c r="VHT304" s="27"/>
      <c r="VHU304" s="19"/>
      <c r="VHW304" s="75"/>
      <c r="VHY304" s="22"/>
      <c r="VHZ304" s="131"/>
      <c r="VIB304" s="27"/>
      <c r="VIC304" s="19"/>
      <c r="VIE304" s="75"/>
      <c r="VIG304" s="22"/>
      <c r="VIH304" s="131"/>
      <c r="VIJ304" s="27"/>
      <c r="VIK304" s="19"/>
      <c r="VIM304" s="75"/>
      <c r="VIO304" s="22"/>
      <c r="VIP304" s="131"/>
      <c r="VIR304" s="27"/>
      <c r="VIS304" s="19"/>
      <c r="VIU304" s="75"/>
      <c r="VIW304" s="22"/>
      <c r="VIX304" s="131"/>
      <c r="VIZ304" s="27"/>
      <c r="VJA304" s="19"/>
      <c r="VJC304" s="75"/>
      <c r="VJE304" s="22"/>
      <c r="VJF304" s="131"/>
      <c r="VJH304" s="27"/>
      <c r="VJI304" s="19"/>
      <c r="VJK304" s="75"/>
      <c r="VJM304" s="22"/>
      <c r="VJN304" s="131"/>
      <c r="VJP304" s="27"/>
      <c r="VJQ304" s="19"/>
      <c r="VJS304" s="75"/>
      <c r="VJU304" s="22"/>
      <c r="VJV304" s="131"/>
      <c r="VJX304" s="27"/>
      <c r="VJY304" s="19"/>
      <c r="VKA304" s="75"/>
      <c r="VKC304" s="22"/>
      <c r="VKD304" s="131"/>
      <c r="VKF304" s="27"/>
      <c r="VKG304" s="19"/>
      <c r="VKI304" s="75"/>
      <c r="VKK304" s="22"/>
      <c r="VKL304" s="131"/>
      <c r="VKN304" s="27"/>
      <c r="VKO304" s="19"/>
      <c r="VKQ304" s="75"/>
      <c r="VKS304" s="22"/>
      <c r="VKT304" s="131"/>
      <c r="VKV304" s="27"/>
      <c r="VKW304" s="19"/>
      <c r="VKY304" s="75"/>
      <c r="VLA304" s="22"/>
      <c r="VLB304" s="131"/>
      <c r="VLD304" s="27"/>
      <c r="VLE304" s="19"/>
      <c r="VLG304" s="75"/>
      <c r="VLI304" s="22"/>
      <c r="VLJ304" s="131"/>
      <c r="VLL304" s="27"/>
      <c r="VLM304" s="19"/>
      <c r="VLO304" s="75"/>
      <c r="VLQ304" s="22"/>
      <c r="VLR304" s="131"/>
      <c r="VLT304" s="27"/>
      <c r="VLU304" s="19"/>
      <c r="VLW304" s="75"/>
      <c r="VLY304" s="22"/>
      <c r="VLZ304" s="131"/>
      <c r="VMB304" s="27"/>
      <c r="VMC304" s="19"/>
      <c r="VME304" s="75"/>
      <c r="VMG304" s="22"/>
      <c r="VMH304" s="131"/>
      <c r="VMJ304" s="27"/>
      <c r="VMK304" s="19"/>
      <c r="VMM304" s="75"/>
      <c r="VMO304" s="22"/>
      <c r="VMP304" s="131"/>
      <c r="VMR304" s="27"/>
      <c r="VMS304" s="19"/>
      <c r="VMU304" s="75"/>
      <c r="VMW304" s="22"/>
      <c r="VMX304" s="131"/>
      <c r="VMZ304" s="27"/>
      <c r="VNA304" s="19"/>
      <c r="VNC304" s="75"/>
      <c r="VNE304" s="22"/>
      <c r="VNF304" s="131"/>
      <c r="VNH304" s="27"/>
      <c r="VNI304" s="19"/>
      <c r="VNK304" s="75"/>
      <c r="VNM304" s="22"/>
      <c r="VNN304" s="131"/>
      <c r="VNP304" s="27"/>
      <c r="VNQ304" s="19"/>
      <c r="VNS304" s="75"/>
      <c r="VNU304" s="22"/>
      <c r="VNV304" s="131"/>
      <c r="VNX304" s="27"/>
      <c r="VNY304" s="19"/>
      <c r="VOA304" s="75"/>
      <c r="VOC304" s="22"/>
      <c r="VOD304" s="131"/>
      <c r="VOF304" s="27"/>
      <c r="VOG304" s="19"/>
      <c r="VOI304" s="75"/>
      <c r="VOK304" s="22"/>
      <c r="VOL304" s="131"/>
      <c r="VON304" s="27"/>
      <c r="VOO304" s="19"/>
      <c r="VOQ304" s="75"/>
      <c r="VOS304" s="22"/>
      <c r="VOT304" s="131"/>
      <c r="VOV304" s="27"/>
      <c r="VOW304" s="19"/>
      <c r="VOY304" s="75"/>
      <c r="VPA304" s="22"/>
      <c r="VPB304" s="131"/>
      <c r="VPD304" s="27"/>
      <c r="VPE304" s="19"/>
      <c r="VPG304" s="75"/>
      <c r="VPI304" s="22"/>
      <c r="VPJ304" s="131"/>
      <c r="VPL304" s="27"/>
      <c r="VPM304" s="19"/>
      <c r="VPO304" s="75"/>
      <c r="VPQ304" s="22"/>
      <c r="VPR304" s="131"/>
      <c r="VPT304" s="27"/>
      <c r="VPU304" s="19"/>
      <c r="VPW304" s="75"/>
      <c r="VPY304" s="22"/>
      <c r="VPZ304" s="131"/>
      <c r="VQB304" s="27"/>
      <c r="VQC304" s="19"/>
      <c r="VQE304" s="75"/>
      <c r="VQG304" s="22"/>
      <c r="VQH304" s="131"/>
      <c r="VQJ304" s="27"/>
      <c r="VQK304" s="19"/>
      <c r="VQM304" s="75"/>
      <c r="VQO304" s="22"/>
      <c r="VQP304" s="131"/>
      <c r="VQR304" s="27"/>
      <c r="VQS304" s="19"/>
      <c r="VQU304" s="75"/>
      <c r="VQW304" s="22"/>
      <c r="VQX304" s="131"/>
      <c r="VQZ304" s="27"/>
      <c r="VRA304" s="19"/>
      <c r="VRC304" s="75"/>
      <c r="VRE304" s="22"/>
      <c r="VRF304" s="131"/>
      <c r="VRH304" s="27"/>
      <c r="VRI304" s="19"/>
      <c r="VRK304" s="75"/>
      <c r="VRM304" s="22"/>
      <c r="VRN304" s="131"/>
      <c r="VRP304" s="27"/>
      <c r="VRQ304" s="19"/>
      <c r="VRS304" s="75"/>
      <c r="VRU304" s="22"/>
      <c r="VRV304" s="131"/>
      <c r="VRX304" s="27"/>
      <c r="VRY304" s="19"/>
      <c r="VSA304" s="75"/>
      <c r="VSC304" s="22"/>
      <c r="VSD304" s="131"/>
      <c r="VSF304" s="27"/>
      <c r="VSG304" s="19"/>
      <c r="VSI304" s="75"/>
      <c r="VSK304" s="22"/>
      <c r="VSL304" s="131"/>
      <c r="VSN304" s="27"/>
      <c r="VSO304" s="19"/>
      <c r="VSQ304" s="75"/>
      <c r="VSS304" s="22"/>
      <c r="VST304" s="131"/>
      <c r="VSV304" s="27"/>
      <c r="VSW304" s="19"/>
      <c r="VSY304" s="75"/>
      <c r="VTA304" s="22"/>
      <c r="VTB304" s="131"/>
      <c r="VTD304" s="27"/>
      <c r="VTE304" s="19"/>
      <c r="VTG304" s="75"/>
      <c r="VTI304" s="22"/>
      <c r="VTJ304" s="131"/>
      <c r="VTL304" s="27"/>
      <c r="VTM304" s="19"/>
      <c r="VTO304" s="75"/>
      <c r="VTQ304" s="22"/>
      <c r="VTR304" s="131"/>
      <c r="VTT304" s="27"/>
      <c r="VTU304" s="19"/>
      <c r="VTW304" s="75"/>
      <c r="VTY304" s="22"/>
      <c r="VTZ304" s="131"/>
      <c r="VUB304" s="27"/>
      <c r="VUC304" s="19"/>
      <c r="VUE304" s="75"/>
      <c r="VUG304" s="22"/>
      <c r="VUH304" s="131"/>
      <c r="VUJ304" s="27"/>
      <c r="VUK304" s="19"/>
      <c r="VUM304" s="75"/>
      <c r="VUO304" s="22"/>
      <c r="VUP304" s="131"/>
      <c r="VUR304" s="27"/>
      <c r="VUS304" s="19"/>
      <c r="VUU304" s="75"/>
      <c r="VUW304" s="22"/>
      <c r="VUX304" s="131"/>
      <c r="VUZ304" s="27"/>
      <c r="VVA304" s="19"/>
      <c r="VVC304" s="75"/>
      <c r="VVE304" s="22"/>
      <c r="VVF304" s="131"/>
      <c r="VVH304" s="27"/>
      <c r="VVI304" s="19"/>
      <c r="VVK304" s="75"/>
      <c r="VVM304" s="22"/>
      <c r="VVN304" s="131"/>
      <c r="VVP304" s="27"/>
      <c r="VVQ304" s="19"/>
      <c r="VVS304" s="75"/>
      <c r="VVU304" s="22"/>
      <c r="VVV304" s="131"/>
      <c r="VVX304" s="27"/>
      <c r="VVY304" s="19"/>
      <c r="VWA304" s="75"/>
      <c r="VWC304" s="22"/>
      <c r="VWD304" s="131"/>
      <c r="VWF304" s="27"/>
      <c r="VWG304" s="19"/>
      <c r="VWI304" s="75"/>
      <c r="VWK304" s="22"/>
      <c r="VWL304" s="131"/>
      <c r="VWN304" s="27"/>
      <c r="VWO304" s="19"/>
      <c r="VWQ304" s="75"/>
      <c r="VWS304" s="22"/>
      <c r="VWT304" s="131"/>
      <c r="VWV304" s="27"/>
      <c r="VWW304" s="19"/>
      <c r="VWY304" s="75"/>
      <c r="VXA304" s="22"/>
      <c r="VXB304" s="131"/>
      <c r="VXD304" s="27"/>
      <c r="VXE304" s="19"/>
      <c r="VXG304" s="75"/>
      <c r="VXI304" s="22"/>
      <c r="VXJ304" s="131"/>
      <c r="VXL304" s="27"/>
      <c r="VXM304" s="19"/>
      <c r="VXO304" s="75"/>
      <c r="VXQ304" s="22"/>
      <c r="VXR304" s="131"/>
      <c r="VXT304" s="27"/>
      <c r="VXU304" s="19"/>
      <c r="VXW304" s="75"/>
      <c r="VXY304" s="22"/>
      <c r="VXZ304" s="131"/>
      <c r="VYB304" s="27"/>
      <c r="VYC304" s="19"/>
      <c r="VYE304" s="75"/>
      <c r="VYG304" s="22"/>
      <c r="VYH304" s="131"/>
      <c r="VYJ304" s="27"/>
      <c r="VYK304" s="19"/>
      <c r="VYM304" s="75"/>
      <c r="VYO304" s="22"/>
      <c r="VYP304" s="131"/>
      <c r="VYR304" s="27"/>
      <c r="VYS304" s="19"/>
      <c r="VYU304" s="75"/>
      <c r="VYW304" s="22"/>
      <c r="VYX304" s="131"/>
      <c r="VYZ304" s="27"/>
      <c r="VZA304" s="19"/>
      <c r="VZC304" s="75"/>
      <c r="VZE304" s="22"/>
      <c r="VZF304" s="131"/>
      <c r="VZH304" s="27"/>
      <c r="VZI304" s="19"/>
      <c r="VZK304" s="75"/>
      <c r="VZM304" s="22"/>
      <c r="VZN304" s="131"/>
      <c r="VZP304" s="27"/>
      <c r="VZQ304" s="19"/>
      <c r="VZS304" s="75"/>
      <c r="VZU304" s="22"/>
      <c r="VZV304" s="131"/>
      <c r="VZX304" s="27"/>
      <c r="VZY304" s="19"/>
      <c r="WAA304" s="75"/>
      <c r="WAC304" s="22"/>
      <c r="WAD304" s="131"/>
      <c r="WAF304" s="27"/>
      <c r="WAG304" s="19"/>
      <c r="WAI304" s="75"/>
      <c r="WAK304" s="22"/>
      <c r="WAL304" s="131"/>
      <c r="WAN304" s="27"/>
      <c r="WAO304" s="19"/>
      <c r="WAQ304" s="75"/>
      <c r="WAS304" s="22"/>
      <c r="WAT304" s="131"/>
      <c r="WAV304" s="27"/>
      <c r="WAW304" s="19"/>
      <c r="WAY304" s="75"/>
      <c r="WBA304" s="22"/>
      <c r="WBB304" s="131"/>
      <c r="WBD304" s="27"/>
      <c r="WBE304" s="19"/>
      <c r="WBG304" s="75"/>
      <c r="WBI304" s="22"/>
      <c r="WBJ304" s="131"/>
      <c r="WBL304" s="27"/>
      <c r="WBM304" s="19"/>
      <c r="WBO304" s="75"/>
      <c r="WBQ304" s="22"/>
      <c r="WBR304" s="131"/>
      <c r="WBT304" s="27"/>
      <c r="WBU304" s="19"/>
      <c r="WBW304" s="75"/>
      <c r="WBY304" s="22"/>
      <c r="WBZ304" s="131"/>
      <c r="WCB304" s="27"/>
      <c r="WCC304" s="19"/>
      <c r="WCE304" s="75"/>
      <c r="WCG304" s="22"/>
      <c r="WCH304" s="131"/>
      <c r="WCJ304" s="27"/>
      <c r="WCK304" s="19"/>
      <c r="WCM304" s="75"/>
      <c r="WCO304" s="22"/>
      <c r="WCP304" s="131"/>
      <c r="WCR304" s="27"/>
      <c r="WCS304" s="19"/>
      <c r="WCU304" s="75"/>
      <c r="WCW304" s="22"/>
      <c r="WCX304" s="131"/>
      <c r="WCZ304" s="27"/>
      <c r="WDA304" s="19"/>
      <c r="WDC304" s="75"/>
      <c r="WDE304" s="22"/>
      <c r="WDF304" s="131"/>
      <c r="WDH304" s="27"/>
      <c r="WDI304" s="19"/>
      <c r="WDK304" s="75"/>
      <c r="WDM304" s="22"/>
      <c r="WDN304" s="131"/>
      <c r="WDP304" s="27"/>
      <c r="WDQ304" s="19"/>
      <c r="WDS304" s="75"/>
      <c r="WDU304" s="22"/>
      <c r="WDV304" s="131"/>
      <c r="WDX304" s="27"/>
      <c r="WDY304" s="19"/>
      <c r="WEA304" s="75"/>
      <c r="WEC304" s="22"/>
      <c r="WED304" s="131"/>
      <c r="WEF304" s="27"/>
      <c r="WEG304" s="19"/>
      <c r="WEI304" s="75"/>
      <c r="WEK304" s="22"/>
      <c r="WEL304" s="131"/>
      <c r="WEN304" s="27"/>
      <c r="WEO304" s="19"/>
      <c r="WEQ304" s="75"/>
      <c r="WES304" s="22"/>
      <c r="WET304" s="131"/>
      <c r="WEV304" s="27"/>
      <c r="WEW304" s="19"/>
      <c r="WEY304" s="75"/>
      <c r="WFA304" s="22"/>
      <c r="WFB304" s="131"/>
      <c r="WFD304" s="27"/>
      <c r="WFE304" s="19"/>
      <c r="WFG304" s="75"/>
      <c r="WFI304" s="22"/>
      <c r="WFJ304" s="131"/>
      <c r="WFL304" s="27"/>
      <c r="WFM304" s="19"/>
      <c r="WFO304" s="75"/>
      <c r="WFQ304" s="22"/>
      <c r="WFR304" s="131"/>
      <c r="WFT304" s="27"/>
      <c r="WFU304" s="19"/>
      <c r="WFW304" s="75"/>
      <c r="WFY304" s="22"/>
      <c r="WFZ304" s="131"/>
      <c r="WGB304" s="27"/>
      <c r="WGC304" s="19"/>
      <c r="WGE304" s="75"/>
      <c r="WGG304" s="22"/>
      <c r="WGH304" s="131"/>
      <c r="WGJ304" s="27"/>
      <c r="WGK304" s="19"/>
      <c r="WGM304" s="75"/>
      <c r="WGO304" s="22"/>
      <c r="WGP304" s="131"/>
      <c r="WGR304" s="27"/>
      <c r="WGS304" s="19"/>
      <c r="WGU304" s="75"/>
      <c r="WGW304" s="22"/>
      <c r="WGX304" s="131"/>
      <c r="WGZ304" s="27"/>
      <c r="WHA304" s="19"/>
      <c r="WHC304" s="75"/>
      <c r="WHE304" s="22"/>
      <c r="WHF304" s="131"/>
      <c r="WHH304" s="27"/>
      <c r="WHI304" s="19"/>
      <c r="WHK304" s="75"/>
      <c r="WHM304" s="22"/>
      <c r="WHN304" s="131"/>
      <c r="WHP304" s="27"/>
      <c r="WHQ304" s="19"/>
      <c r="WHS304" s="75"/>
      <c r="WHU304" s="22"/>
      <c r="WHV304" s="131"/>
      <c r="WHX304" s="27"/>
      <c r="WHY304" s="19"/>
      <c r="WIA304" s="75"/>
      <c r="WIC304" s="22"/>
      <c r="WID304" s="131"/>
      <c r="WIF304" s="27"/>
      <c r="WIG304" s="19"/>
      <c r="WII304" s="75"/>
      <c r="WIK304" s="22"/>
      <c r="WIL304" s="131"/>
      <c r="WIN304" s="27"/>
      <c r="WIO304" s="19"/>
      <c r="WIQ304" s="75"/>
      <c r="WIS304" s="22"/>
      <c r="WIT304" s="131"/>
      <c r="WIV304" s="27"/>
      <c r="WIW304" s="19"/>
      <c r="WIY304" s="75"/>
      <c r="WJA304" s="22"/>
      <c r="WJB304" s="131"/>
      <c r="WJD304" s="27"/>
      <c r="WJE304" s="19"/>
      <c r="WJG304" s="75"/>
      <c r="WJI304" s="22"/>
      <c r="WJJ304" s="131"/>
      <c r="WJL304" s="27"/>
      <c r="WJM304" s="19"/>
      <c r="WJO304" s="75"/>
      <c r="WJQ304" s="22"/>
      <c r="WJR304" s="131"/>
      <c r="WJT304" s="27"/>
      <c r="WJU304" s="19"/>
      <c r="WJW304" s="75"/>
      <c r="WJY304" s="22"/>
      <c r="WJZ304" s="131"/>
      <c r="WKB304" s="27"/>
      <c r="WKC304" s="19"/>
      <c r="WKE304" s="75"/>
      <c r="WKG304" s="22"/>
      <c r="WKH304" s="131"/>
      <c r="WKJ304" s="27"/>
      <c r="WKK304" s="19"/>
      <c r="WKM304" s="75"/>
      <c r="WKO304" s="22"/>
      <c r="WKP304" s="131"/>
      <c r="WKR304" s="27"/>
      <c r="WKS304" s="19"/>
      <c r="WKU304" s="75"/>
      <c r="WKW304" s="22"/>
      <c r="WKX304" s="131"/>
      <c r="WKZ304" s="27"/>
      <c r="WLA304" s="19"/>
      <c r="WLC304" s="75"/>
      <c r="WLE304" s="22"/>
      <c r="WLF304" s="131"/>
      <c r="WLH304" s="27"/>
      <c r="WLI304" s="19"/>
      <c r="WLK304" s="75"/>
      <c r="WLM304" s="22"/>
      <c r="WLN304" s="131"/>
      <c r="WLP304" s="27"/>
      <c r="WLQ304" s="19"/>
      <c r="WLS304" s="75"/>
      <c r="WLU304" s="22"/>
      <c r="WLV304" s="131"/>
      <c r="WLX304" s="27"/>
      <c r="WLY304" s="19"/>
      <c r="WMA304" s="75"/>
      <c r="WMC304" s="22"/>
      <c r="WMD304" s="131"/>
      <c r="WMF304" s="27"/>
      <c r="WMG304" s="19"/>
      <c r="WMI304" s="75"/>
      <c r="WMK304" s="22"/>
      <c r="WML304" s="131"/>
      <c r="WMN304" s="27"/>
      <c r="WMO304" s="19"/>
      <c r="WMQ304" s="75"/>
      <c r="WMS304" s="22"/>
      <c r="WMT304" s="131"/>
      <c r="WMV304" s="27"/>
      <c r="WMW304" s="19"/>
      <c r="WMY304" s="75"/>
      <c r="WNA304" s="22"/>
      <c r="WNB304" s="131"/>
      <c r="WND304" s="27"/>
      <c r="WNE304" s="19"/>
      <c r="WNG304" s="75"/>
      <c r="WNI304" s="22"/>
      <c r="WNJ304" s="131"/>
      <c r="WNL304" s="27"/>
      <c r="WNM304" s="19"/>
      <c r="WNO304" s="75"/>
      <c r="WNQ304" s="22"/>
      <c r="WNR304" s="131"/>
      <c r="WNT304" s="27"/>
      <c r="WNU304" s="19"/>
      <c r="WNW304" s="75"/>
      <c r="WNY304" s="22"/>
      <c r="WNZ304" s="131"/>
      <c r="WOB304" s="27"/>
      <c r="WOC304" s="19"/>
      <c r="WOE304" s="75"/>
      <c r="WOG304" s="22"/>
      <c r="WOH304" s="131"/>
      <c r="WOJ304" s="27"/>
      <c r="WOK304" s="19"/>
      <c r="WOM304" s="75"/>
      <c r="WOO304" s="22"/>
      <c r="WOP304" s="131"/>
      <c r="WOR304" s="27"/>
      <c r="WOS304" s="19"/>
      <c r="WOU304" s="75"/>
      <c r="WOW304" s="22"/>
      <c r="WOX304" s="131"/>
      <c r="WOZ304" s="27"/>
      <c r="WPA304" s="19"/>
      <c r="WPC304" s="75"/>
      <c r="WPE304" s="22"/>
      <c r="WPF304" s="131"/>
      <c r="WPH304" s="27"/>
      <c r="WPI304" s="19"/>
      <c r="WPK304" s="75"/>
      <c r="WPM304" s="22"/>
      <c r="WPN304" s="131"/>
      <c r="WPP304" s="27"/>
      <c r="WPQ304" s="19"/>
      <c r="WPS304" s="75"/>
      <c r="WPU304" s="22"/>
      <c r="WPV304" s="131"/>
      <c r="WPX304" s="27"/>
      <c r="WPY304" s="19"/>
      <c r="WQA304" s="75"/>
      <c r="WQC304" s="22"/>
      <c r="WQD304" s="131"/>
      <c r="WQF304" s="27"/>
      <c r="WQG304" s="19"/>
      <c r="WQI304" s="75"/>
      <c r="WQK304" s="22"/>
      <c r="WQL304" s="131"/>
      <c r="WQN304" s="27"/>
      <c r="WQO304" s="19"/>
      <c r="WQQ304" s="75"/>
      <c r="WQS304" s="22"/>
      <c r="WQT304" s="131"/>
      <c r="WQV304" s="27"/>
      <c r="WQW304" s="19"/>
      <c r="WQY304" s="75"/>
      <c r="WRA304" s="22"/>
      <c r="WRB304" s="131"/>
      <c r="WRD304" s="27"/>
      <c r="WRE304" s="19"/>
      <c r="WRG304" s="75"/>
      <c r="WRI304" s="22"/>
      <c r="WRJ304" s="131"/>
      <c r="WRL304" s="27"/>
      <c r="WRM304" s="19"/>
      <c r="WRO304" s="75"/>
      <c r="WRQ304" s="22"/>
      <c r="WRR304" s="131"/>
      <c r="WRT304" s="27"/>
      <c r="WRU304" s="19"/>
      <c r="WRW304" s="75"/>
      <c r="WRY304" s="22"/>
      <c r="WRZ304" s="131"/>
      <c r="WSB304" s="27"/>
      <c r="WSC304" s="19"/>
      <c r="WSE304" s="75"/>
      <c r="WSG304" s="22"/>
      <c r="WSH304" s="131"/>
      <c r="WSJ304" s="27"/>
      <c r="WSK304" s="19"/>
      <c r="WSM304" s="75"/>
      <c r="WSO304" s="22"/>
      <c r="WSP304" s="131"/>
      <c r="WSR304" s="27"/>
      <c r="WSS304" s="19"/>
      <c r="WSU304" s="75"/>
      <c r="WSW304" s="22"/>
      <c r="WSX304" s="131"/>
      <c r="WSZ304" s="27"/>
      <c r="WTA304" s="19"/>
      <c r="WTC304" s="75"/>
      <c r="WTE304" s="22"/>
      <c r="WTF304" s="131"/>
      <c r="WTH304" s="27"/>
      <c r="WTI304" s="19"/>
      <c r="WTK304" s="75"/>
      <c r="WTM304" s="22"/>
      <c r="WTN304" s="131"/>
      <c r="WTP304" s="27"/>
      <c r="WTQ304" s="19"/>
      <c r="WTS304" s="75"/>
      <c r="WTU304" s="22"/>
      <c r="WTV304" s="131"/>
      <c r="WTX304" s="27"/>
      <c r="WTY304" s="19"/>
      <c r="WUA304" s="75"/>
      <c r="WUC304" s="22"/>
      <c r="WUD304" s="131"/>
      <c r="WUF304" s="27"/>
      <c r="WUG304" s="19"/>
      <c r="WUI304" s="75"/>
      <c r="WUK304" s="22"/>
      <c r="WUL304" s="131"/>
      <c r="WUN304" s="27"/>
      <c r="WUO304" s="19"/>
      <c r="WUQ304" s="75"/>
      <c r="WUS304" s="22"/>
      <c r="WUT304" s="131"/>
      <c r="WUV304" s="27"/>
      <c r="WUW304" s="19"/>
      <c r="WUY304" s="75"/>
      <c r="WVA304" s="22"/>
      <c r="WVB304" s="131"/>
      <c r="WVD304" s="27"/>
      <c r="WVE304" s="19"/>
      <c r="WVG304" s="75"/>
      <c r="WVI304" s="22"/>
      <c r="WVJ304" s="131"/>
      <c r="WVL304" s="27"/>
      <c r="WVM304" s="19"/>
      <c r="WVO304" s="75"/>
      <c r="WVQ304" s="22"/>
      <c r="WVR304" s="131"/>
      <c r="WVT304" s="27"/>
      <c r="WVU304" s="19"/>
      <c r="WVW304" s="75"/>
      <c r="WVY304" s="22"/>
      <c r="WVZ304" s="131"/>
      <c r="WWB304" s="27"/>
      <c r="WWC304" s="19"/>
      <c r="WWE304" s="75"/>
      <c r="WWG304" s="22"/>
      <c r="WWH304" s="131"/>
      <c r="WWJ304" s="27"/>
      <c r="WWK304" s="19"/>
      <c r="WWM304" s="75"/>
      <c r="WWO304" s="22"/>
      <c r="WWP304" s="131"/>
      <c r="WWR304" s="27"/>
      <c r="WWS304" s="19"/>
      <c r="WWU304" s="75"/>
      <c r="WWW304" s="22"/>
      <c r="WWX304" s="131"/>
      <c r="WWZ304" s="27"/>
      <c r="WXA304" s="19"/>
      <c r="WXC304" s="75"/>
      <c r="WXE304" s="22"/>
      <c r="WXF304" s="131"/>
      <c r="WXH304" s="27"/>
      <c r="WXI304" s="19"/>
      <c r="WXK304" s="75"/>
      <c r="WXM304" s="22"/>
      <c r="WXN304" s="131"/>
      <c r="WXP304" s="27"/>
      <c r="WXQ304" s="19"/>
      <c r="WXS304" s="75"/>
      <c r="WXU304" s="22"/>
      <c r="WXV304" s="131"/>
      <c r="WXX304" s="27"/>
      <c r="WXY304" s="19"/>
      <c r="WYA304" s="75"/>
      <c r="WYC304" s="22"/>
      <c r="WYD304" s="131"/>
      <c r="WYF304" s="27"/>
      <c r="WYG304" s="19"/>
      <c r="WYI304" s="75"/>
      <c r="WYK304" s="22"/>
      <c r="WYL304" s="131"/>
      <c r="WYN304" s="27"/>
      <c r="WYO304" s="19"/>
      <c r="WYQ304" s="75"/>
      <c r="WYS304" s="22"/>
      <c r="WYT304" s="131"/>
      <c r="WYV304" s="27"/>
      <c r="WYW304" s="19"/>
      <c r="WYY304" s="75"/>
      <c r="WZA304" s="22"/>
      <c r="WZB304" s="131"/>
      <c r="WZD304" s="27"/>
      <c r="WZE304" s="19"/>
      <c r="WZG304" s="75"/>
      <c r="WZI304" s="22"/>
      <c r="WZJ304" s="131"/>
      <c r="WZL304" s="27"/>
      <c r="WZM304" s="19"/>
      <c r="WZO304" s="75"/>
      <c r="WZQ304" s="22"/>
      <c r="WZR304" s="131"/>
      <c r="WZT304" s="27"/>
      <c r="WZU304" s="19"/>
      <c r="WZW304" s="75"/>
      <c r="WZY304" s="22"/>
      <c r="WZZ304" s="131"/>
      <c r="XAB304" s="27"/>
      <c r="XAC304" s="19"/>
      <c r="XAE304" s="75"/>
      <c r="XAG304" s="22"/>
      <c r="XAH304" s="131"/>
      <c r="XAJ304" s="27"/>
      <c r="XAK304" s="19"/>
      <c r="XAM304" s="75"/>
      <c r="XAO304" s="22"/>
      <c r="XAP304" s="131"/>
      <c r="XAR304" s="27"/>
      <c r="XAS304" s="19"/>
      <c r="XAU304" s="75"/>
      <c r="XAW304" s="22"/>
      <c r="XAX304" s="131"/>
      <c r="XAZ304" s="27"/>
      <c r="XBA304" s="19"/>
      <c r="XBC304" s="75"/>
      <c r="XBE304" s="22"/>
      <c r="XBF304" s="131"/>
      <c r="XBH304" s="27"/>
      <c r="XBI304" s="19"/>
      <c r="XBK304" s="75"/>
      <c r="XBM304" s="22"/>
      <c r="XBN304" s="131"/>
      <c r="XBP304" s="27"/>
      <c r="XBQ304" s="19"/>
      <c r="XBS304" s="75"/>
      <c r="XBU304" s="22"/>
      <c r="XBV304" s="131"/>
      <c r="XBX304" s="27"/>
      <c r="XBY304" s="19"/>
      <c r="XCA304" s="75"/>
      <c r="XCC304" s="22"/>
      <c r="XCD304" s="131"/>
      <c r="XCF304" s="27"/>
      <c r="XCG304" s="19"/>
      <c r="XCI304" s="75"/>
      <c r="XCK304" s="22"/>
      <c r="XCL304" s="131"/>
      <c r="XCN304" s="27"/>
      <c r="XCO304" s="19"/>
      <c r="XCQ304" s="75"/>
      <c r="XCS304" s="22"/>
      <c r="XCT304" s="131"/>
      <c r="XCV304" s="27"/>
      <c r="XCW304" s="19"/>
      <c r="XCY304" s="75"/>
      <c r="XDA304" s="22"/>
      <c r="XDB304" s="131"/>
      <c r="XDD304" s="27"/>
      <c r="XDE304" s="19"/>
      <c r="XDG304" s="75"/>
      <c r="XDI304" s="22"/>
      <c r="XDJ304" s="131"/>
      <c r="XDL304" s="27"/>
      <c r="XDM304" s="19"/>
      <c r="XDO304" s="75"/>
      <c r="XDQ304" s="22"/>
      <c r="XDR304" s="131"/>
      <c r="XDT304" s="27"/>
      <c r="XDU304" s="19"/>
      <c r="XDW304" s="75"/>
      <c r="XDY304" s="22"/>
      <c r="XDZ304" s="131"/>
      <c r="XEB304" s="27"/>
      <c r="XEC304" s="19"/>
      <c r="XEE304" s="75"/>
      <c r="XEG304" s="22"/>
      <c r="XEH304" s="131"/>
      <c r="XEJ304" s="27"/>
      <c r="XEK304" s="19"/>
      <c r="XEM304" s="75"/>
      <c r="XEO304" s="22"/>
      <c r="XEP304" s="131"/>
      <c r="XER304" s="27"/>
      <c r="XES304" s="19"/>
      <c r="XEU304" s="75"/>
      <c r="XEW304" s="22"/>
      <c r="XEX304" s="131"/>
      <c r="XEZ304" s="27"/>
    </row>
    <row r="305" spans="1:1023 1025:2047 2049:3071 3073:4095 4097:5119 5121:6143 6145:7167 7169:8191 8193:9215 9217:10239 10241:11263 11265:12287 12289:13311 13313:14335 14337:15359 15361:16380" ht="14.25" x14ac:dyDescent="0.2">
      <c r="A305" s="65" t="s">
        <v>266</v>
      </c>
      <c r="B305" s="73">
        <v>1</v>
      </c>
      <c r="C305" s="70">
        <v>971</v>
      </c>
      <c r="D305" s="70">
        <v>111</v>
      </c>
      <c r="E305" s="70" t="s">
        <v>59</v>
      </c>
      <c r="F305" s="31">
        <v>150000</v>
      </c>
      <c r="G305" s="71" t="s">
        <v>60</v>
      </c>
    </row>
    <row r="308" spans="1:1023 1025:2047 2049:3071 3073:4095 4097:5119 5121:6143 6145:7167 7169:8191 8193:9215 9217:10239 10241:11263 11265:12287 12289:13311 13313:14335 14337:15359 15361:16380" x14ac:dyDescent="0.25">
      <c r="A308" s="286" t="s">
        <v>202</v>
      </c>
      <c r="B308" s="287"/>
      <c r="C308" s="288"/>
      <c r="D308" s="288"/>
      <c r="E308" s="287"/>
      <c r="F308" s="287"/>
      <c r="G308" s="287"/>
    </row>
    <row r="310" spans="1:1023 1025:2047 2049:3071 3073:4095 4097:5119 5121:6143 6145:7167 7169:8191 8193:9215 9217:10239 10241:11263 11265:12287 12289:13311 13313:14335 14337:15359 15361:16380" x14ac:dyDescent="0.25">
      <c r="A310" s="19" t="s">
        <v>75</v>
      </c>
      <c r="B310" s="20"/>
      <c r="C310" s="75"/>
      <c r="D310" s="20"/>
      <c r="F310" s="131"/>
      <c r="G310" s="20"/>
      <c r="I310" s="22"/>
      <c r="J310" s="131"/>
      <c r="L310" s="27"/>
      <c r="M310" s="19"/>
      <c r="O310" s="75"/>
      <c r="Q310" s="22"/>
      <c r="R310" s="131"/>
      <c r="T310" s="27"/>
      <c r="U310" s="19"/>
      <c r="W310" s="75"/>
      <c r="Y310" s="22"/>
      <c r="Z310" s="131"/>
      <c r="AB310" s="27"/>
      <c r="AC310" s="19"/>
      <c r="AE310" s="75"/>
      <c r="AG310" s="22"/>
      <c r="AH310" s="131"/>
      <c r="AJ310" s="27"/>
      <c r="AK310" s="19"/>
      <c r="AM310" s="75"/>
      <c r="AO310" s="22"/>
      <c r="AP310" s="131"/>
      <c r="AR310" s="27"/>
      <c r="AS310" s="19"/>
      <c r="AU310" s="75"/>
      <c r="AW310" s="22"/>
      <c r="AX310" s="131"/>
      <c r="AZ310" s="27"/>
      <c r="BA310" s="19"/>
      <c r="BC310" s="75"/>
      <c r="BE310" s="22"/>
      <c r="BF310" s="131"/>
      <c r="BH310" s="27"/>
      <c r="BI310" s="19"/>
      <c r="BK310" s="75"/>
      <c r="BM310" s="22"/>
      <c r="BN310" s="131"/>
      <c r="BP310" s="27"/>
      <c r="BQ310" s="19"/>
      <c r="BS310" s="75"/>
      <c r="BU310" s="22"/>
      <c r="BV310" s="131"/>
      <c r="BX310" s="27"/>
      <c r="BY310" s="19"/>
      <c r="CA310" s="75"/>
      <c r="CC310" s="22"/>
      <c r="CD310" s="131"/>
      <c r="CF310" s="27"/>
      <c r="CG310" s="19"/>
      <c r="CI310" s="75"/>
      <c r="CK310" s="22"/>
      <c r="CL310" s="131"/>
      <c r="CN310" s="27"/>
      <c r="CO310" s="19"/>
      <c r="CQ310" s="75"/>
      <c r="CS310" s="22"/>
      <c r="CT310" s="131"/>
      <c r="CV310" s="27"/>
      <c r="CW310" s="19"/>
      <c r="CY310" s="75"/>
      <c r="DA310" s="22"/>
      <c r="DB310" s="131"/>
      <c r="DD310" s="27"/>
      <c r="DE310" s="19"/>
      <c r="DG310" s="75"/>
      <c r="DI310" s="22"/>
      <c r="DJ310" s="131"/>
      <c r="DL310" s="27"/>
      <c r="DM310" s="19"/>
      <c r="DO310" s="75"/>
      <c r="DQ310" s="22"/>
      <c r="DR310" s="131"/>
      <c r="DT310" s="27"/>
      <c r="DU310" s="19"/>
      <c r="DW310" s="75"/>
      <c r="DY310" s="22"/>
      <c r="DZ310" s="131"/>
      <c r="EB310" s="27"/>
      <c r="EC310" s="19"/>
      <c r="EE310" s="75"/>
      <c r="EG310" s="22"/>
      <c r="EH310" s="131"/>
      <c r="EJ310" s="27"/>
      <c r="EK310" s="19"/>
      <c r="EM310" s="75"/>
      <c r="EO310" s="22"/>
      <c r="EP310" s="131"/>
      <c r="ER310" s="27"/>
      <c r="ES310" s="19"/>
      <c r="EU310" s="75"/>
      <c r="EW310" s="22"/>
      <c r="EX310" s="131"/>
      <c r="EZ310" s="27"/>
      <c r="FA310" s="19"/>
      <c r="FC310" s="75"/>
      <c r="FE310" s="22"/>
      <c r="FF310" s="131"/>
      <c r="FH310" s="27"/>
      <c r="FI310" s="19"/>
      <c r="FK310" s="75"/>
      <c r="FM310" s="22"/>
      <c r="FN310" s="131"/>
      <c r="FP310" s="27"/>
      <c r="FQ310" s="19"/>
      <c r="FS310" s="75"/>
      <c r="FU310" s="22"/>
      <c r="FV310" s="131"/>
      <c r="FX310" s="27"/>
      <c r="FY310" s="19"/>
      <c r="GA310" s="75"/>
      <c r="GC310" s="22"/>
      <c r="GD310" s="131"/>
      <c r="GF310" s="27"/>
      <c r="GG310" s="19"/>
      <c r="GI310" s="75"/>
      <c r="GK310" s="22"/>
      <c r="GL310" s="131"/>
      <c r="GN310" s="27"/>
      <c r="GO310" s="19"/>
      <c r="GQ310" s="75"/>
      <c r="GS310" s="22"/>
      <c r="GT310" s="131"/>
      <c r="GV310" s="27"/>
      <c r="GW310" s="19"/>
      <c r="GY310" s="75"/>
      <c r="HA310" s="22"/>
      <c r="HB310" s="131"/>
      <c r="HD310" s="27"/>
      <c r="HE310" s="19"/>
      <c r="HG310" s="75"/>
      <c r="HI310" s="22"/>
      <c r="HJ310" s="131"/>
      <c r="HL310" s="27"/>
      <c r="HM310" s="19"/>
      <c r="HO310" s="75"/>
      <c r="HQ310" s="22"/>
      <c r="HR310" s="131"/>
      <c r="HT310" s="27"/>
      <c r="HU310" s="19"/>
      <c r="HW310" s="75"/>
      <c r="HY310" s="22"/>
      <c r="HZ310" s="131"/>
      <c r="IB310" s="27"/>
      <c r="IC310" s="19"/>
      <c r="IE310" s="75"/>
      <c r="IG310" s="22"/>
      <c r="IH310" s="131"/>
      <c r="IJ310" s="27"/>
      <c r="IK310" s="19"/>
      <c r="IM310" s="75"/>
      <c r="IO310" s="22"/>
      <c r="IP310" s="131"/>
      <c r="IR310" s="27"/>
      <c r="IS310" s="19"/>
      <c r="IU310" s="75"/>
      <c r="IW310" s="22"/>
      <c r="IX310" s="131"/>
      <c r="IZ310" s="27"/>
      <c r="JA310" s="19"/>
      <c r="JC310" s="75"/>
      <c r="JE310" s="22"/>
      <c r="JF310" s="131"/>
      <c r="JH310" s="27"/>
      <c r="JI310" s="19"/>
      <c r="JK310" s="75"/>
      <c r="JM310" s="22"/>
      <c r="JN310" s="131"/>
      <c r="JP310" s="27"/>
      <c r="JQ310" s="19"/>
      <c r="JS310" s="75"/>
      <c r="JU310" s="22"/>
      <c r="JV310" s="131"/>
      <c r="JX310" s="27"/>
      <c r="JY310" s="19"/>
      <c r="KA310" s="75"/>
      <c r="KC310" s="22"/>
      <c r="KD310" s="131"/>
      <c r="KF310" s="27"/>
      <c r="KG310" s="19"/>
      <c r="KI310" s="75"/>
      <c r="KK310" s="22"/>
      <c r="KL310" s="131"/>
      <c r="KN310" s="27"/>
      <c r="KO310" s="19"/>
      <c r="KQ310" s="75"/>
      <c r="KS310" s="22"/>
      <c r="KT310" s="131"/>
      <c r="KV310" s="27"/>
      <c r="KW310" s="19"/>
      <c r="KY310" s="75"/>
      <c r="LA310" s="22"/>
      <c r="LB310" s="131"/>
      <c r="LD310" s="27"/>
      <c r="LE310" s="19"/>
      <c r="LG310" s="75"/>
      <c r="LI310" s="22"/>
      <c r="LJ310" s="131"/>
      <c r="LL310" s="27"/>
      <c r="LM310" s="19"/>
      <c r="LO310" s="75"/>
      <c r="LQ310" s="22"/>
      <c r="LR310" s="131"/>
      <c r="LT310" s="27"/>
      <c r="LU310" s="19"/>
      <c r="LW310" s="75"/>
      <c r="LY310" s="22"/>
      <c r="LZ310" s="131"/>
      <c r="MB310" s="27"/>
      <c r="MC310" s="19"/>
      <c r="ME310" s="75"/>
      <c r="MG310" s="22"/>
      <c r="MH310" s="131"/>
      <c r="MJ310" s="27"/>
      <c r="MK310" s="19"/>
      <c r="MM310" s="75"/>
      <c r="MO310" s="22"/>
      <c r="MP310" s="131"/>
      <c r="MR310" s="27"/>
      <c r="MS310" s="19"/>
      <c r="MU310" s="75"/>
      <c r="MW310" s="22"/>
      <c r="MX310" s="131"/>
      <c r="MZ310" s="27"/>
      <c r="NA310" s="19"/>
      <c r="NC310" s="75"/>
      <c r="NE310" s="22"/>
      <c r="NF310" s="131"/>
      <c r="NH310" s="27"/>
      <c r="NI310" s="19"/>
      <c r="NK310" s="75"/>
      <c r="NM310" s="22"/>
      <c r="NN310" s="131"/>
      <c r="NP310" s="27"/>
      <c r="NQ310" s="19"/>
      <c r="NS310" s="75"/>
      <c r="NU310" s="22"/>
      <c r="NV310" s="131"/>
      <c r="NX310" s="27"/>
      <c r="NY310" s="19"/>
      <c r="OA310" s="75"/>
      <c r="OC310" s="22"/>
      <c r="OD310" s="131"/>
      <c r="OF310" s="27"/>
      <c r="OG310" s="19"/>
      <c r="OI310" s="75"/>
      <c r="OK310" s="22"/>
      <c r="OL310" s="131"/>
      <c r="ON310" s="27"/>
      <c r="OO310" s="19"/>
      <c r="OQ310" s="75"/>
      <c r="OS310" s="22"/>
      <c r="OT310" s="131"/>
      <c r="OV310" s="27"/>
      <c r="OW310" s="19"/>
      <c r="OY310" s="75"/>
      <c r="PA310" s="22"/>
      <c r="PB310" s="131"/>
      <c r="PD310" s="27"/>
      <c r="PE310" s="19"/>
      <c r="PG310" s="75"/>
      <c r="PI310" s="22"/>
      <c r="PJ310" s="131"/>
      <c r="PL310" s="27"/>
      <c r="PM310" s="19"/>
      <c r="PO310" s="75"/>
      <c r="PQ310" s="22"/>
      <c r="PR310" s="131"/>
      <c r="PT310" s="27"/>
      <c r="PU310" s="19"/>
      <c r="PW310" s="75"/>
      <c r="PY310" s="22"/>
      <c r="PZ310" s="131"/>
      <c r="QB310" s="27"/>
      <c r="QC310" s="19"/>
      <c r="QE310" s="75"/>
      <c r="QG310" s="22"/>
      <c r="QH310" s="131"/>
      <c r="QJ310" s="27"/>
      <c r="QK310" s="19"/>
      <c r="QM310" s="75"/>
      <c r="QO310" s="22"/>
      <c r="QP310" s="131"/>
      <c r="QR310" s="27"/>
      <c r="QS310" s="19"/>
      <c r="QU310" s="75"/>
      <c r="QW310" s="22"/>
      <c r="QX310" s="131"/>
      <c r="QZ310" s="27"/>
      <c r="RA310" s="19"/>
      <c r="RC310" s="75"/>
      <c r="RE310" s="22"/>
      <c r="RF310" s="131"/>
      <c r="RH310" s="27"/>
      <c r="RI310" s="19"/>
      <c r="RK310" s="75"/>
      <c r="RM310" s="22"/>
      <c r="RN310" s="131"/>
      <c r="RP310" s="27"/>
      <c r="RQ310" s="19"/>
      <c r="RS310" s="75"/>
      <c r="RU310" s="22"/>
      <c r="RV310" s="131"/>
      <c r="RX310" s="27"/>
      <c r="RY310" s="19"/>
      <c r="SA310" s="75"/>
      <c r="SC310" s="22"/>
      <c r="SD310" s="131"/>
      <c r="SF310" s="27"/>
      <c r="SG310" s="19"/>
      <c r="SI310" s="75"/>
      <c r="SK310" s="22"/>
      <c r="SL310" s="131"/>
      <c r="SN310" s="27"/>
      <c r="SO310" s="19"/>
      <c r="SQ310" s="75"/>
      <c r="SS310" s="22"/>
      <c r="ST310" s="131"/>
      <c r="SV310" s="27"/>
      <c r="SW310" s="19"/>
      <c r="SY310" s="75"/>
      <c r="TA310" s="22"/>
      <c r="TB310" s="131"/>
      <c r="TD310" s="27"/>
      <c r="TE310" s="19"/>
      <c r="TG310" s="75"/>
      <c r="TI310" s="22"/>
      <c r="TJ310" s="131"/>
      <c r="TL310" s="27"/>
      <c r="TM310" s="19"/>
      <c r="TO310" s="75"/>
      <c r="TQ310" s="22"/>
      <c r="TR310" s="131"/>
      <c r="TT310" s="27"/>
      <c r="TU310" s="19"/>
      <c r="TW310" s="75"/>
      <c r="TY310" s="22"/>
      <c r="TZ310" s="131"/>
      <c r="UB310" s="27"/>
      <c r="UC310" s="19"/>
      <c r="UE310" s="75"/>
      <c r="UG310" s="22"/>
      <c r="UH310" s="131"/>
      <c r="UJ310" s="27"/>
      <c r="UK310" s="19"/>
      <c r="UM310" s="75"/>
      <c r="UO310" s="22"/>
      <c r="UP310" s="131"/>
      <c r="UR310" s="27"/>
      <c r="US310" s="19"/>
      <c r="UU310" s="75"/>
      <c r="UW310" s="22"/>
      <c r="UX310" s="131"/>
      <c r="UZ310" s="27"/>
      <c r="VA310" s="19"/>
      <c r="VC310" s="75"/>
      <c r="VE310" s="22"/>
      <c r="VF310" s="131"/>
      <c r="VH310" s="27"/>
      <c r="VI310" s="19"/>
      <c r="VK310" s="75"/>
      <c r="VM310" s="22"/>
      <c r="VN310" s="131"/>
      <c r="VP310" s="27"/>
      <c r="VQ310" s="19"/>
      <c r="VS310" s="75"/>
      <c r="VU310" s="22"/>
      <c r="VV310" s="131"/>
      <c r="VX310" s="27"/>
      <c r="VY310" s="19"/>
      <c r="WA310" s="75"/>
      <c r="WC310" s="22"/>
      <c r="WD310" s="131"/>
      <c r="WF310" s="27"/>
      <c r="WG310" s="19"/>
      <c r="WI310" s="75"/>
      <c r="WK310" s="22"/>
      <c r="WL310" s="131"/>
      <c r="WN310" s="27"/>
      <c r="WO310" s="19"/>
      <c r="WQ310" s="75"/>
      <c r="WS310" s="22"/>
      <c r="WT310" s="131"/>
      <c r="WV310" s="27"/>
      <c r="WW310" s="19"/>
      <c r="WY310" s="75"/>
      <c r="XA310" s="22"/>
      <c r="XB310" s="131"/>
      <c r="XD310" s="27"/>
      <c r="XE310" s="19"/>
      <c r="XG310" s="75"/>
      <c r="XI310" s="22"/>
      <c r="XJ310" s="131"/>
      <c r="XL310" s="27"/>
      <c r="XM310" s="19"/>
      <c r="XO310" s="75"/>
      <c r="XQ310" s="22"/>
      <c r="XR310" s="131"/>
      <c r="XT310" s="27"/>
      <c r="XU310" s="19"/>
      <c r="XW310" s="75"/>
      <c r="XY310" s="22"/>
      <c r="XZ310" s="131"/>
      <c r="YB310" s="27"/>
      <c r="YC310" s="19"/>
      <c r="YE310" s="75"/>
      <c r="YG310" s="22"/>
      <c r="YH310" s="131"/>
      <c r="YJ310" s="27"/>
      <c r="YK310" s="19"/>
      <c r="YM310" s="75"/>
      <c r="YO310" s="22"/>
      <c r="YP310" s="131"/>
      <c r="YR310" s="27"/>
      <c r="YS310" s="19"/>
      <c r="YU310" s="75"/>
      <c r="YW310" s="22"/>
      <c r="YX310" s="131"/>
      <c r="YZ310" s="27"/>
      <c r="ZA310" s="19"/>
      <c r="ZC310" s="75"/>
      <c r="ZE310" s="22"/>
      <c r="ZF310" s="131"/>
      <c r="ZH310" s="27"/>
      <c r="ZI310" s="19"/>
      <c r="ZK310" s="75"/>
      <c r="ZM310" s="22"/>
      <c r="ZN310" s="131"/>
      <c r="ZP310" s="27"/>
      <c r="ZQ310" s="19"/>
      <c r="ZS310" s="75"/>
      <c r="ZU310" s="22"/>
      <c r="ZV310" s="131"/>
      <c r="ZX310" s="27"/>
      <c r="ZY310" s="19"/>
      <c r="AAA310" s="75"/>
      <c r="AAC310" s="22"/>
      <c r="AAD310" s="131"/>
      <c r="AAF310" s="27"/>
      <c r="AAG310" s="19"/>
      <c r="AAI310" s="75"/>
      <c r="AAK310" s="22"/>
      <c r="AAL310" s="131"/>
      <c r="AAN310" s="27"/>
      <c r="AAO310" s="19"/>
      <c r="AAQ310" s="75"/>
      <c r="AAS310" s="22"/>
      <c r="AAT310" s="131"/>
      <c r="AAV310" s="27"/>
      <c r="AAW310" s="19"/>
      <c r="AAY310" s="75"/>
      <c r="ABA310" s="22"/>
      <c r="ABB310" s="131"/>
      <c r="ABD310" s="27"/>
      <c r="ABE310" s="19"/>
      <c r="ABG310" s="75"/>
      <c r="ABI310" s="22"/>
      <c r="ABJ310" s="131"/>
      <c r="ABL310" s="27"/>
      <c r="ABM310" s="19"/>
      <c r="ABO310" s="75"/>
      <c r="ABQ310" s="22"/>
      <c r="ABR310" s="131"/>
      <c r="ABT310" s="27"/>
      <c r="ABU310" s="19"/>
      <c r="ABW310" s="75"/>
      <c r="ABY310" s="22"/>
      <c r="ABZ310" s="131"/>
      <c r="ACB310" s="27"/>
      <c r="ACC310" s="19"/>
      <c r="ACE310" s="75"/>
      <c r="ACG310" s="22"/>
      <c r="ACH310" s="131"/>
      <c r="ACJ310" s="27"/>
      <c r="ACK310" s="19"/>
      <c r="ACM310" s="75"/>
      <c r="ACO310" s="22"/>
      <c r="ACP310" s="131"/>
      <c r="ACR310" s="27"/>
      <c r="ACS310" s="19"/>
      <c r="ACU310" s="75"/>
      <c r="ACW310" s="22"/>
      <c r="ACX310" s="131"/>
      <c r="ACZ310" s="27"/>
      <c r="ADA310" s="19"/>
      <c r="ADC310" s="75"/>
      <c r="ADE310" s="22"/>
      <c r="ADF310" s="131"/>
      <c r="ADH310" s="27"/>
      <c r="ADI310" s="19"/>
      <c r="ADK310" s="75"/>
      <c r="ADM310" s="22"/>
      <c r="ADN310" s="131"/>
      <c r="ADP310" s="27"/>
      <c r="ADQ310" s="19"/>
      <c r="ADS310" s="75"/>
      <c r="ADU310" s="22"/>
      <c r="ADV310" s="131"/>
      <c r="ADX310" s="27"/>
      <c r="ADY310" s="19"/>
      <c r="AEA310" s="75"/>
      <c r="AEC310" s="22"/>
      <c r="AED310" s="131"/>
      <c r="AEF310" s="27"/>
      <c r="AEG310" s="19"/>
      <c r="AEI310" s="75"/>
      <c r="AEK310" s="22"/>
      <c r="AEL310" s="131"/>
      <c r="AEN310" s="27"/>
      <c r="AEO310" s="19"/>
      <c r="AEQ310" s="75"/>
      <c r="AES310" s="22"/>
      <c r="AET310" s="131"/>
      <c r="AEV310" s="27"/>
      <c r="AEW310" s="19"/>
      <c r="AEY310" s="75"/>
      <c r="AFA310" s="22"/>
      <c r="AFB310" s="131"/>
      <c r="AFD310" s="27"/>
      <c r="AFE310" s="19"/>
      <c r="AFG310" s="75"/>
      <c r="AFI310" s="22"/>
      <c r="AFJ310" s="131"/>
      <c r="AFL310" s="27"/>
      <c r="AFM310" s="19"/>
      <c r="AFO310" s="75"/>
      <c r="AFQ310" s="22"/>
      <c r="AFR310" s="131"/>
      <c r="AFT310" s="27"/>
      <c r="AFU310" s="19"/>
      <c r="AFW310" s="75"/>
      <c r="AFY310" s="22"/>
      <c r="AFZ310" s="131"/>
      <c r="AGB310" s="27"/>
      <c r="AGC310" s="19"/>
      <c r="AGE310" s="75"/>
      <c r="AGG310" s="22"/>
      <c r="AGH310" s="131"/>
      <c r="AGJ310" s="27"/>
      <c r="AGK310" s="19"/>
      <c r="AGM310" s="75"/>
      <c r="AGO310" s="22"/>
      <c r="AGP310" s="131"/>
      <c r="AGR310" s="27"/>
      <c r="AGS310" s="19"/>
      <c r="AGU310" s="75"/>
      <c r="AGW310" s="22"/>
      <c r="AGX310" s="131"/>
      <c r="AGZ310" s="27"/>
      <c r="AHA310" s="19"/>
      <c r="AHC310" s="75"/>
      <c r="AHE310" s="22"/>
      <c r="AHF310" s="131"/>
      <c r="AHH310" s="27"/>
      <c r="AHI310" s="19"/>
      <c r="AHK310" s="75"/>
      <c r="AHM310" s="22"/>
      <c r="AHN310" s="131"/>
      <c r="AHP310" s="27"/>
      <c r="AHQ310" s="19"/>
      <c r="AHS310" s="75"/>
      <c r="AHU310" s="22"/>
      <c r="AHV310" s="131"/>
      <c r="AHX310" s="27"/>
      <c r="AHY310" s="19"/>
      <c r="AIA310" s="75"/>
      <c r="AIC310" s="22"/>
      <c r="AID310" s="131"/>
      <c r="AIF310" s="27"/>
      <c r="AIG310" s="19"/>
      <c r="AII310" s="75"/>
      <c r="AIK310" s="22"/>
      <c r="AIL310" s="131"/>
      <c r="AIN310" s="27"/>
      <c r="AIO310" s="19"/>
      <c r="AIQ310" s="75"/>
      <c r="AIS310" s="22"/>
      <c r="AIT310" s="131"/>
      <c r="AIV310" s="27"/>
      <c r="AIW310" s="19"/>
      <c r="AIY310" s="75"/>
      <c r="AJA310" s="22"/>
      <c r="AJB310" s="131"/>
      <c r="AJD310" s="27"/>
      <c r="AJE310" s="19"/>
      <c r="AJG310" s="75"/>
      <c r="AJI310" s="22"/>
      <c r="AJJ310" s="131"/>
      <c r="AJL310" s="27"/>
      <c r="AJM310" s="19"/>
      <c r="AJO310" s="75"/>
      <c r="AJQ310" s="22"/>
      <c r="AJR310" s="131"/>
      <c r="AJT310" s="27"/>
      <c r="AJU310" s="19"/>
      <c r="AJW310" s="75"/>
      <c r="AJY310" s="22"/>
      <c r="AJZ310" s="131"/>
      <c r="AKB310" s="27"/>
      <c r="AKC310" s="19"/>
      <c r="AKE310" s="75"/>
      <c r="AKG310" s="22"/>
      <c r="AKH310" s="131"/>
      <c r="AKJ310" s="27"/>
      <c r="AKK310" s="19"/>
      <c r="AKM310" s="75"/>
      <c r="AKO310" s="22"/>
      <c r="AKP310" s="131"/>
      <c r="AKR310" s="27"/>
      <c r="AKS310" s="19"/>
      <c r="AKU310" s="75"/>
      <c r="AKW310" s="22"/>
      <c r="AKX310" s="131"/>
      <c r="AKZ310" s="27"/>
      <c r="ALA310" s="19"/>
      <c r="ALC310" s="75"/>
      <c r="ALE310" s="22"/>
      <c r="ALF310" s="131"/>
      <c r="ALH310" s="27"/>
      <c r="ALI310" s="19"/>
      <c r="ALK310" s="75"/>
      <c r="ALM310" s="22"/>
      <c r="ALN310" s="131"/>
      <c r="ALP310" s="27"/>
      <c r="ALQ310" s="19"/>
      <c r="ALS310" s="75"/>
      <c r="ALU310" s="22"/>
      <c r="ALV310" s="131"/>
      <c r="ALX310" s="27"/>
      <c r="ALY310" s="19"/>
      <c r="AMA310" s="75"/>
      <c r="AMC310" s="22"/>
      <c r="AMD310" s="131"/>
      <c r="AMF310" s="27"/>
      <c r="AMG310" s="19"/>
      <c r="AMI310" s="75"/>
      <c r="AMK310" s="22"/>
      <c r="AML310" s="131"/>
      <c r="AMN310" s="27"/>
      <c r="AMO310" s="19"/>
      <c r="AMQ310" s="75"/>
      <c r="AMS310" s="22"/>
      <c r="AMT310" s="131"/>
      <c r="AMV310" s="27"/>
      <c r="AMW310" s="19"/>
      <c r="AMY310" s="75"/>
      <c r="ANA310" s="22"/>
      <c r="ANB310" s="131"/>
      <c r="AND310" s="27"/>
      <c r="ANE310" s="19"/>
      <c r="ANG310" s="75"/>
      <c r="ANI310" s="22"/>
      <c r="ANJ310" s="131"/>
      <c r="ANL310" s="27"/>
      <c r="ANM310" s="19"/>
      <c r="ANO310" s="75"/>
      <c r="ANQ310" s="22"/>
      <c r="ANR310" s="131"/>
      <c r="ANT310" s="27"/>
      <c r="ANU310" s="19"/>
      <c r="ANW310" s="75"/>
      <c r="ANY310" s="22"/>
      <c r="ANZ310" s="131"/>
      <c r="AOB310" s="27"/>
      <c r="AOC310" s="19"/>
      <c r="AOE310" s="75"/>
      <c r="AOG310" s="22"/>
      <c r="AOH310" s="131"/>
      <c r="AOJ310" s="27"/>
      <c r="AOK310" s="19"/>
      <c r="AOM310" s="75"/>
      <c r="AOO310" s="22"/>
      <c r="AOP310" s="131"/>
      <c r="AOR310" s="27"/>
      <c r="AOS310" s="19"/>
      <c r="AOU310" s="75"/>
      <c r="AOW310" s="22"/>
      <c r="AOX310" s="131"/>
      <c r="AOZ310" s="27"/>
      <c r="APA310" s="19"/>
      <c r="APC310" s="75"/>
      <c r="APE310" s="22"/>
      <c r="APF310" s="131"/>
      <c r="APH310" s="27"/>
      <c r="API310" s="19"/>
      <c r="APK310" s="75"/>
      <c r="APM310" s="22"/>
      <c r="APN310" s="131"/>
      <c r="APP310" s="27"/>
      <c r="APQ310" s="19"/>
      <c r="APS310" s="75"/>
      <c r="APU310" s="22"/>
      <c r="APV310" s="131"/>
      <c r="APX310" s="27"/>
      <c r="APY310" s="19"/>
      <c r="AQA310" s="75"/>
      <c r="AQC310" s="22"/>
      <c r="AQD310" s="131"/>
      <c r="AQF310" s="27"/>
      <c r="AQG310" s="19"/>
      <c r="AQI310" s="75"/>
      <c r="AQK310" s="22"/>
      <c r="AQL310" s="131"/>
      <c r="AQN310" s="27"/>
      <c r="AQO310" s="19"/>
      <c r="AQQ310" s="75"/>
      <c r="AQS310" s="22"/>
      <c r="AQT310" s="131"/>
      <c r="AQV310" s="27"/>
      <c r="AQW310" s="19"/>
      <c r="AQY310" s="75"/>
      <c r="ARA310" s="22"/>
      <c r="ARB310" s="131"/>
      <c r="ARD310" s="27"/>
      <c r="ARE310" s="19"/>
      <c r="ARG310" s="75"/>
      <c r="ARI310" s="22"/>
      <c r="ARJ310" s="131"/>
      <c r="ARL310" s="27"/>
      <c r="ARM310" s="19"/>
      <c r="ARO310" s="75"/>
      <c r="ARQ310" s="22"/>
      <c r="ARR310" s="131"/>
      <c r="ART310" s="27"/>
      <c r="ARU310" s="19"/>
      <c r="ARW310" s="75"/>
      <c r="ARY310" s="22"/>
      <c r="ARZ310" s="131"/>
      <c r="ASB310" s="27"/>
      <c r="ASC310" s="19"/>
      <c r="ASE310" s="75"/>
      <c r="ASG310" s="22"/>
      <c r="ASH310" s="131"/>
      <c r="ASJ310" s="27"/>
      <c r="ASK310" s="19"/>
      <c r="ASM310" s="75"/>
      <c r="ASO310" s="22"/>
      <c r="ASP310" s="131"/>
      <c r="ASR310" s="27"/>
      <c r="ASS310" s="19"/>
      <c r="ASU310" s="75"/>
      <c r="ASW310" s="22"/>
      <c r="ASX310" s="131"/>
      <c r="ASZ310" s="27"/>
      <c r="ATA310" s="19"/>
      <c r="ATC310" s="75"/>
      <c r="ATE310" s="22"/>
      <c r="ATF310" s="131"/>
      <c r="ATH310" s="27"/>
      <c r="ATI310" s="19"/>
      <c r="ATK310" s="75"/>
      <c r="ATM310" s="22"/>
      <c r="ATN310" s="131"/>
      <c r="ATP310" s="27"/>
      <c r="ATQ310" s="19"/>
      <c r="ATS310" s="75"/>
      <c r="ATU310" s="22"/>
      <c r="ATV310" s="131"/>
      <c r="ATX310" s="27"/>
      <c r="ATY310" s="19"/>
      <c r="AUA310" s="75"/>
      <c r="AUC310" s="22"/>
      <c r="AUD310" s="131"/>
      <c r="AUF310" s="27"/>
      <c r="AUG310" s="19"/>
      <c r="AUI310" s="75"/>
      <c r="AUK310" s="22"/>
      <c r="AUL310" s="131"/>
      <c r="AUN310" s="27"/>
      <c r="AUO310" s="19"/>
      <c r="AUQ310" s="75"/>
      <c r="AUS310" s="22"/>
      <c r="AUT310" s="131"/>
      <c r="AUV310" s="27"/>
      <c r="AUW310" s="19"/>
      <c r="AUY310" s="75"/>
      <c r="AVA310" s="22"/>
      <c r="AVB310" s="131"/>
      <c r="AVD310" s="27"/>
      <c r="AVE310" s="19"/>
      <c r="AVG310" s="75"/>
      <c r="AVI310" s="22"/>
      <c r="AVJ310" s="131"/>
      <c r="AVL310" s="27"/>
      <c r="AVM310" s="19"/>
      <c r="AVO310" s="75"/>
      <c r="AVQ310" s="22"/>
      <c r="AVR310" s="131"/>
      <c r="AVT310" s="27"/>
      <c r="AVU310" s="19"/>
      <c r="AVW310" s="75"/>
      <c r="AVY310" s="22"/>
      <c r="AVZ310" s="131"/>
      <c r="AWB310" s="27"/>
      <c r="AWC310" s="19"/>
      <c r="AWE310" s="75"/>
      <c r="AWG310" s="22"/>
      <c r="AWH310" s="131"/>
      <c r="AWJ310" s="27"/>
      <c r="AWK310" s="19"/>
      <c r="AWM310" s="75"/>
      <c r="AWO310" s="22"/>
      <c r="AWP310" s="131"/>
      <c r="AWR310" s="27"/>
      <c r="AWS310" s="19"/>
      <c r="AWU310" s="75"/>
      <c r="AWW310" s="22"/>
      <c r="AWX310" s="131"/>
      <c r="AWZ310" s="27"/>
      <c r="AXA310" s="19"/>
      <c r="AXC310" s="75"/>
      <c r="AXE310" s="22"/>
      <c r="AXF310" s="131"/>
      <c r="AXH310" s="27"/>
      <c r="AXI310" s="19"/>
      <c r="AXK310" s="75"/>
      <c r="AXM310" s="22"/>
      <c r="AXN310" s="131"/>
      <c r="AXP310" s="27"/>
      <c r="AXQ310" s="19"/>
      <c r="AXS310" s="75"/>
      <c r="AXU310" s="22"/>
      <c r="AXV310" s="131"/>
      <c r="AXX310" s="27"/>
      <c r="AXY310" s="19"/>
      <c r="AYA310" s="75"/>
      <c r="AYC310" s="22"/>
      <c r="AYD310" s="131"/>
      <c r="AYF310" s="27"/>
      <c r="AYG310" s="19"/>
      <c r="AYI310" s="75"/>
      <c r="AYK310" s="22"/>
      <c r="AYL310" s="131"/>
      <c r="AYN310" s="27"/>
      <c r="AYO310" s="19"/>
      <c r="AYQ310" s="75"/>
      <c r="AYS310" s="22"/>
      <c r="AYT310" s="131"/>
      <c r="AYV310" s="27"/>
      <c r="AYW310" s="19"/>
      <c r="AYY310" s="75"/>
      <c r="AZA310" s="22"/>
      <c r="AZB310" s="131"/>
      <c r="AZD310" s="27"/>
      <c r="AZE310" s="19"/>
      <c r="AZG310" s="75"/>
      <c r="AZI310" s="22"/>
      <c r="AZJ310" s="131"/>
      <c r="AZL310" s="27"/>
      <c r="AZM310" s="19"/>
      <c r="AZO310" s="75"/>
      <c r="AZQ310" s="22"/>
      <c r="AZR310" s="131"/>
      <c r="AZT310" s="27"/>
      <c r="AZU310" s="19"/>
      <c r="AZW310" s="75"/>
      <c r="AZY310" s="22"/>
      <c r="AZZ310" s="131"/>
      <c r="BAB310" s="27"/>
      <c r="BAC310" s="19"/>
      <c r="BAE310" s="75"/>
      <c r="BAG310" s="22"/>
      <c r="BAH310" s="131"/>
      <c r="BAJ310" s="27"/>
      <c r="BAK310" s="19"/>
      <c r="BAM310" s="75"/>
      <c r="BAO310" s="22"/>
      <c r="BAP310" s="131"/>
      <c r="BAR310" s="27"/>
      <c r="BAS310" s="19"/>
      <c r="BAU310" s="75"/>
      <c r="BAW310" s="22"/>
      <c r="BAX310" s="131"/>
      <c r="BAZ310" s="27"/>
      <c r="BBA310" s="19"/>
      <c r="BBC310" s="75"/>
      <c r="BBE310" s="22"/>
      <c r="BBF310" s="131"/>
      <c r="BBH310" s="27"/>
      <c r="BBI310" s="19"/>
      <c r="BBK310" s="75"/>
      <c r="BBM310" s="22"/>
      <c r="BBN310" s="131"/>
      <c r="BBP310" s="27"/>
      <c r="BBQ310" s="19"/>
      <c r="BBS310" s="75"/>
      <c r="BBU310" s="22"/>
      <c r="BBV310" s="131"/>
      <c r="BBX310" s="27"/>
      <c r="BBY310" s="19"/>
      <c r="BCA310" s="75"/>
      <c r="BCC310" s="22"/>
      <c r="BCD310" s="131"/>
      <c r="BCF310" s="27"/>
      <c r="BCG310" s="19"/>
      <c r="BCI310" s="75"/>
      <c r="BCK310" s="22"/>
      <c r="BCL310" s="131"/>
      <c r="BCN310" s="27"/>
      <c r="BCO310" s="19"/>
      <c r="BCQ310" s="75"/>
      <c r="BCS310" s="22"/>
      <c r="BCT310" s="131"/>
      <c r="BCV310" s="27"/>
      <c r="BCW310" s="19"/>
      <c r="BCY310" s="75"/>
      <c r="BDA310" s="22"/>
      <c r="BDB310" s="131"/>
      <c r="BDD310" s="27"/>
      <c r="BDE310" s="19"/>
      <c r="BDG310" s="75"/>
      <c r="BDI310" s="22"/>
      <c r="BDJ310" s="131"/>
      <c r="BDL310" s="27"/>
      <c r="BDM310" s="19"/>
      <c r="BDO310" s="75"/>
      <c r="BDQ310" s="22"/>
      <c r="BDR310" s="131"/>
      <c r="BDT310" s="27"/>
      <c r="BDU310" s="19"/>
      <c r="BDW310" s="75"/>
      <c r="BDY310" s="22"/>
      <c r="BDZ310" s="131"/>
      <c r="BEB310" s="27"/>
      <c r="BEC310" s="19"/>
      <c r="BEE310" s="75"/>
      <c r="BEG310" s="22"/>
      <c r="BEH310" s="131"/>
      <c r="BEJ310" s="27"/>
      <c r="BEK310" s="19"/>
      <c r="BEM310" s="75"/>
      <c r="BEO310" s="22"/>
      <c r="BEP310" s="131"/>
      <c r="BER310" s="27"/>
      <c r="BES310" s="19"/>
      <c r="BEU310" s="75"/>
      <c r="BEW310" s="22"/>
      <c r="BEX310" s="131"/>
      <c r="BEZ310" s="27"/>
      <c r="BFA310" s="19"/>
      <c r="BFC310" s="75"/>
      <c r="BFE310" s="22"/>
      <c r="BFF310" s="131"/>
      <c r="BFH310" s="27"/>
      <c r="BFI310" s="19"/>
      <c r="BFK310" s="75"/>
      <c r="BFM310" s="22"/>
      <c r="BFN310" s="131"/>
      <c r="BFP310" s="27"/>
      <c r="BFQ310" s="19"/>
      <c r="BFS310" s="75"/>
      <c r="BFU310" s="22"/>
      <c r="BFV310" s="131"/>
      <c r="BFX310" s="27"/>
      <c r="BFY310" s="19"/>
      <c r="BGA310" s="75"/>
      <c r="BGC310" s="22"/>
      <c r="BGD310" s="131"/>
      <c r="BGF310" s="27"/>
      <c r="BGG310" s="19"/>
      <c r="BGI310" s="75"/>
      <c r="BGK310" s="22"/>
      <c r="BGL310" s="131"/>
      <c r="BGN310" s="27"/>
      <c r="BGO310" s="19"/>
      <c r="BGQ310" s="75"/>
      <c r="BGS310" s="22"/>
      <c r="BGT310" s="131"/>
      <c r="BGV310" s="27"/>
      <c r="BGW310" s="19"/>
      <c r="BGY310" s="75"/>
      <c r="BHA310" s="22"/>
      <c r="BHB310" s="131"/>
      <c r="BHD310" s="27"/>
      <c r="BHE310" s="19"/>
      <c r="BHG310" s="75"/>
      <c r="BHI310" s="22"/>
      <c r="BHJ310" s="131"/>
      <c r="BHL310" s="27"/>
      <c r="BHM310" s="19"/>
      <c r="BHO310" s="75"/>
      <c r="BHQ310" s="22"/>
      <c r="BHR310" s="131"/>
      <c r="BHT310" s="27"/>
      <c r="BHU310" s="19"/>
      <c r="BHW310" s="75"/>
      <c r="BHY310" s="22"/>
      <c r="BHZ310" s="131"/>
      <c r="BIB310" s="27"/>
      <c r="BIC310" s="19"/>
      <c r="BIE310" s="75"/>
      <c r="BIG310" s="22"/>
      <c r="BIH310" s="131"/>
      <c r="BIJ310" s="27"/>
      <c r="BIK310" s="19"/>
      <c r="BIM310" s="75"/>
      <c r="BIO310" s="22"/>
      <c r="BIP310" s="131"/>
      <c r="BIR310" s="27"/>
      <c r="BIS310" s="19"/>
      <c r="BIU310" s="75"/>
      <c r="BIW310" s="22"/>
      <c r="BIX310" s="131"/>
      <c r="BIZ310" s="27"/>
      <c r="BJA310" s="19"/>
      <c r="BJC310" s="75"/>
      <c r="BJE310" s="22"/>
      <c r="BJF310" s="131"/>
      <c r="BJH310" s="27"/>
      <c r="BJI310" s="19"/>
      <c r="BJK310" s="75"/>
      <c r="BJM310" s="22"/>
      <c r="BJN310" s="131"/>
      <c r="BJP310" s="27"/>
      <c r="BJQ310" s="19"/>
      <c r="BJS310" s="75"/>
      <c r="BJU310" s="22"/>
      <c r="BJV310" s="131"/>
      <c r="BJX310" s="27"/>
      <c r="BJY310" s="19"/>
      <c r="BKA310" s="75"/>
      <c r="BKC310" s="22"/>
      <c r="BKD310" s="131"/>
      <c r="BKF310" s="27"/>
      <c r="BKG310" s="19"/>
      <c r="BKI310" s="75"/>
      <c r="BKK310" s="22"/>
      <c r="BKL310" s="131"/>
      <c r="BKN310" s="27"/>
      <c r="BKO310" s="19"/>
      <c r="BKQ310" s="75"/>
      <c r="BKS310" s="22"/>
      <c r="BKT310" s="131"/>
      <c r="BKV310" s="27"/>
      <c r="BKW310" s="19"/>
      <c r="BKY310" s="75"/>
      <c r="BLA310" s="22"/>
      <c r="BLB310" s="131"/>
      <c r="BLD310" s="27"/>
      <c r="BLE310" s="19"/>
      <c r="BLG310" s="75"/>
      <c r="BLI310" s="22"/>
      <c r="BLJ310" s="131"/>
      <c r="BLL310" s="27"/>
      <c r="BLM310" s="19"/>
      <c r="BLO310" s="75"/>
      <c r="BLQ310" s="22"/>
      <c r="BLR310" s="131"/>
      <c r="BLT310" s="27"/>
      <c r="BLU310" s="19"/>
      <c r="BLW310" s="75"/>
      <c r="BLY310" s="22"/>
      <c r="BLZ310" s="131"/>
      <c r="BMB310" s="27"/>
      <c r="BMC310" s="19"/>
      <c r="BME310" s="75"/>
      <c r="BMG310" s="22"/>
      <c r="BMH310" s="131"/>
      <c r="BMJ310" s="27"/>
      <c r="BMK310" s="19"/>
      <c r="BMM310" s="75"/>
      <c r="BMO310" s="22"/>
      <c r="BMP310" s="131"/>
      <c r="BMR310" s="27"/>
      <c r="BMS310" s="19"/>
      <c r="BMU310" s="75"/>
      <c r="BMW310" s="22"/>
      <c r="BMX310" s="131"/>
      <c r="BMZ310" s="27"/>
      <c r="BNA310" s="19"/>
      <c r="BNC310" s="75"/>
      <c r="BNE310" s="22"/>
      <c r="BNF310" s="131"/>
      <c r="BNH310" s="27"/>
      <c r="BNI310" s="19"/>
      <c r="BNK310" s="75"/>
      <c r="BNM310" s="22"/>
      <c r="BNN310" s="131"/>
      <c r="BNP310" s="27"/>
      <c r="BNQ310" s="19"/>
      <c r="BNS310" s="75"/>
      <c r="BNU310" s="22"/>
      <c r="BNV310" s="131"/>
      <c r="BNX310" s="27"/>
      <c r="BNY310" s="19"/>
      <c r="BOA310" s="75"/>
      <c r="BOC310" s="22"/>
      <c r="BOD310" s="131"/>
      <c r="BOF310" s="27"/>
      <c r="BOG310" s="19"/>
      <c r="BOI310" s="75"/>
      <c r="BOK310" s="22"/>
      <c r="BOL310" s="131"/>
      <c r="BON310" s="27"/>
      <c r="BOO310" s="19"/>
      <c r="BOQ310" s="75"/>
      <c r="BOS310" s="22"/>
      <c r="BOT310" s="131"/>
      <c r="BOV310" s="27"/>
      <c r="BOW310" s="19"/>
      <c r="BOY310" s="75"/>
      <c r="BPA310" s="22"/>
      <c r="BPB310" s="131"/>
      <c r="BPD310" s="27"/>
      <c r="BPE310" s="19"/>
      <c r="BPG310" s="75"/>
      <c r="BPI310" s="22"/>
      <c r="BPJ310" s="131"/>
      <c r="BPL310" s="27"/>
      <c r="BPM310" s="19"/>
      <c r="BPO310" s="75"/>
      <c r="BPQ310" s="22"/>
      <c r="BPR310" s="131"/>
      <c r="BPT310" s="27"/>
      <c r="BPU310" s="19"/>
      <c r="BPW310" s="75"/>
      <c r="BPY310" s="22"/>
      <c r="BPZ310" s="131"/>
      <c r="BQB310" s="27"/>
      <c r="BQC310" s="19"/>
      <c r="BQE310" s="75"/>
      <c r="BQG310" s="22"/>
      <c r="BQH310" s="131"/>
      <c r="BQJ310" s="27"/>
      <c r="BQK310" s="19"/>
      <c r="BQM310" s="75"/>
      <c r="BQO310" s="22"/>
      <c r="BQP310" s="131"/>
      <c r="BQR310" s="27"/>
      <c r="BQS310" s="19"/>
      <c r="BQU310" s="75"/>
      <c r="BQW310" s="22"/>
      <c r="BQX310" s="131"/>
      <c r="BQZ310" s="27"/>
      <c r="BRA310" s="19"/>
      <c r="BRC310" s="75"/>
      <c r="BRE310" s="22"/>
      <c r="BRF310" s="131"/>
      <c r="BRH310" s="27"/>
      <c r="BRI310" s="19"/>
      <c r="BRK310" s="75"/>
      <c r="BRM310" s="22"/>
      <c r="BRN310" s="131"/>
      <c r="BRP310" s="27"/>
      <c r="BRQ310" s="19"/>
      <c r="BRS310" s="75"/>
      <c r="BRU310" s="22"/>
      <c r="BRV310" s="131"/>
      <c r="BRX310" s="27"/>
      <c r="BRY310" s="19"/>
      <c r="BSA310" s="75"/>
      <c r="BSC310" s="22"/>
      <c r="BSD310" s="131"/>
      <c r="BSF310" s="27"/>
      <c r="BSG310" s="19"/>
      <c r="BSI310" s="75"/>
      <c r="BSK310" s="22"/>
      <c r="BSL310" s="131"/>
      <c r="BSN310" s="27"/>
      <c r="BSO310" s="19"/>
      <c r="BSQ310" s="75"/>
      <c r="BSS310" s="22"/>
      <c r="BST310" s="131"/>
      <c r="BSV310" s="27"/>
      <c r="BSW310" s="19"/>
      <c r="BSY310" s="75"/>
      <c r="BTA310" s="22"/>
      <c r="BTB310" s="131"/>
      <c r="BTD310" s="27"/>
      <c r="BTE310" s="19"/>
      <c r="BTG310" s="75"/>
      <c r="BTI310" s="22"/>
      <c r="BTJ310" s="131"/>
      <c r="BTL310" s="27"/>
      <c r="BTM310" s="19"/>
      <c r="BTO310" s="75"/>
      <c r="BTQ310" s="22"/>
      <c r="BTR310" s="131"/>
      <c r="BTT310" s="27"/>
      <c r="BTU310" s="19"/>
      <c r="BTW310" s="75"/>
      <c r="BTY310" s="22"/>
      <c r="BTZ310" s="131"/>
      <c r="BUB310" s="27"/>
      <c r="BUC310" s="19"/>
      <c r="BUE310" s="75"/>
      <c r="BUG310" s="22"/>
      <c r="BUH310" s="131"/>
      <c r="BUJ310" s="27"/>
      <c r="BUK310" s="19"/>
      <c r="BUM310" s="75"/>
      <c r="BUO310" s="22"/>
      <c r="BUP310" s="131"/>
      <c r="BUR310" s="27"/>
      <c r="BUS310" s="19"/>
      <c r="BUU310" s="75"/>
      <c r="BUW310" s="22"/>
      <c r="BUX310" s="131"/>
      <c r="BUZ310" s="27"/>
      <c r="BVA310" s="19"/>
      <c r="BVC310" s="75"/>
      <c r="BVE310" s="22"/>
      <c r="BVF310" s="131"/>
      <c r="BVH310" s="27"/>
      <c r="BVI310" s="19"/>
      <c r="BVK310" s="75"/>
      <c r="BVM310" s="22"/>
      <c r="BVN310" s="131"/>
      <c r="BVP310" s="27"/>
      <c r="BVQ310" s="19"/>
      <c r="BVS310" s="75"/>
      <c r="BVU310" s="22"/>
      <c r="BVV310" s="131"/>
      <c r="BVX310" s="27"/>
      <c r="BVY310" s="19"/>
      <c r="BWA310" s="75"/>
      <c r="BWC310" s="22"/>
      <c r="BWD310" s="131"/>
      <c r="BWF310" s="27"/>
      <c r="BWG310" s="19"/>
      <c r="BWI310" s="75"/>
      <c r="BWK310" s="22"/>
      <c r="BWL310" s="131"/>
      <c r="BWN310" s="27"/>
      <c r="BWO310" s="19"/>
      <c r="BWQ310" s="75"/>
      <c r="BWS310" s="22"/>
      <c r="BWT310" s="131"/>
      <c r="BWV310" s="27"/>
      <c r="BWW310" s="19"/>
      <c r="BWY310" s="75"/>
      <c r="BXA310" s="22"/>
      <c r="BXB310" s="131"/>
      <c r="BXD310" s="27"/>
      <c r="BXE310" s="19"/>
      <c r="BXG310" s="75"/>
      <c r="BXI310" s="22"/>
      <c r="BXJ310" s="131"/>
      <c r="BXL310" s="27"/>
      <c r="BXM310" s="19"/>
      <c r="BXO310" s="75"/>
      <c r="BXQ310" s="22"/>
      <c r="BXR310" s="131"/>
      <c r="BXT310" s="27"/>
      <c r="BXU310" s="19"/>
      <c r="BXW310" s="75"/>
      <c r="BXY310" s="22"/>
      <c r="BXZ310" s="131"/>
      <c r="BYB310" s="27"/>
      <c r="BYC310" s="19"/>
      <c r="BYE310" s="75"/>
      <c r="BYG310" s="22"/>
      <c r="BYH310" s="131"/>
      <c r="BYJ310" s="27"/>
      <c r="BYK310" s="19"/>
      <c r="BYM310" s="75"/>
      <c r="BYO310" s="22"/>
      <c r="BYP310" s="131"/>
      <c r="BYR310" s="27"/>
      <c r="BYS310" s="19"/>
      <c r="BYU310" s="75"/>
      <c r="BYW310" s="22"/>
      <c r="BYX310" s="131"/>
      <c r="BYZ310" s="27"/>
      <c r="BZA310" s="19"/>
      <c r="BZC310" s="75"/>
      <c r="BZE310" s="22"/>
      <c r="BZF310" s="131"/>
      <c r="BZH310" s="27"/>
      <c r="BZI310" s="19"/>
      <c r="BZK310" s="75"/>
      <c r="BZM310" s="22"/>
      <c r="BZN310" s="131"/>
      <c r="BZP310" s="27"/>
      <c r="BZQ310" s="19"/>
      <c r="BZS310" s="75"/>
      <c r="BZU310" s="22"/>
      <c r="BZV310" s="131"/>
      <c r="BZX310" s="27"/>
      <c r="BZY310" s="19"/>
      <c r="CAA310" s="75"/>
      <c r="CAC310" s="22"/>
      <c r="CAD310" s="131"/>
      <c r="CAF310" s="27"/>
      <c r="CAG310" s="19"/>
      <c r="CAI310" s="75"/>
      <c r="CAK310" s="22"/>
      <c r="CAL310" s="131"/>
      <c r="CAN310" s="27"/>
      <c r="CAO310" s="19"/>
      <c r="CAQ310" s="75"/>
      <c r="CAS310" s="22"/>
      <c r="CAT310" s="131"/>
      <c r="CAV310" s="27"/>
      <c r="CAW310" s="19"/>
      <c r="CAY310" s="75"/>
      <c r="CBA310" s="22"/>
      <c r="CBB310" s="131"/>
      <c r="CBD310" s="27"/>
      <c r="CBE310" s="19"/>
      <c r="CBG310" s="75"/>
      <c r="CBI310" s="22"/>
      <c r="CBJ310" s="131"/>
      <c r="CBL310" s="27"/>
      <c r="CBM310" s="19"/>
      <c r="CBO310" s="75"/>
      <c r="CBQ310" s="22"/>
      <c r="CBR310" s="131"/>
      <c r="CBT310" s="27"/>
      <c r="CBU310" s="19"/>
      <c r="CBW310" s="75"/>
      <c r="CBY310" s="22"/>
      <c r="CBZ310" s="131"/>
      <c r="CCB310" s="27"/>
      <c r="CCC310" s="19"/>
      <c r="CCE310" s="75"/>
      <c r="CCG310" s="22"/>
      <c r="CCH310" s="131"/>
      <c r="CCJ310" s="27"/>
      <c r="CCK310" s="19"/>
      <c r="CCM310" s="75"/>
      <c r="CCO310" s="22"/>
      <c r="CCP310" s="131"/>
      <c r="CCR310" s="27"/>
      <c r="CCS310" s="19"/>
      <c r="CCU310" s="75"/>
      <c r="CCW310" s="22"/>
      <c r="CCX310" s="131"/>
      <c r="CCZ310" s="27"/>
      <c r="CDA310" s="19"/>
      <c r="CDC310" s="75"/>
      <c r="CDE310" s="22"/>
      <c r="CDF310" s="131"/>
      <c r="CDH310" s="27"/>
      <c r="CDI310" s="19"/>
      <c r="CDK310" s="75"/>
      <c r="CDM310" s="22"/>
      <c r="CDN310" s="131"/>
      <c r="CDP310" s="27"/>
      <c r="CDQ310" s="19"/>
      <c r="CDS310" s="75"/>
      <c r="CDU310" s="22"/>
      <c r="CDV310" s="131"/>
      <c r="CDX310" s="27"/>
      <c r="CDY310" s="19"/>
      <c r="CEA310" s="75"/>
      <c r="CEC310" s="22"/>
      <c r="CED310" s="131"/>
      <c r="CEF310" s="27"/>
      <c r="CEG310" s="19"/>
      <c r="CEI310" s="75"/>
      <c r="CEK310" s="22"/>
      <c r="CEL310" s="131"/>
      <c r="CEN310" s="27"/>
      <c r="CEO310" s="19"/>
      <c r="CEQ310" s="75"/>
      <c r="CES310" s="22"/>
      <c r="CET310" s="131"/>
      <c r="CEV310" s="27"/>
      <c r="CEW310" s="19"/>
      <c r="CEY310" s="75"/>
      <c r="CFA310" s="22"/>
      <c r="CFB310" s="131"/>
      <c r="CFD310" s="27"/>
      <c r="CFE310" s="19"/>
      <c r="CFG310" s="75"/>
      <c r="CFI310" s="22"/>
      <c r="CFJ310" s="131"/>
      <c r="CFL310" s="27"/>
      <c r="CFM310" s="19"/>
      <c r="CFO310" s="75"/>
      <c r="CFQ310" s="22"/>
      <c r="CFR310" s="131"/>
      <c r="CFT310" s="27"/>
      <c r="CFU310" s="19"/>
      <c r="CFW310" s="75"/>
      <c r="CFY310" s="22"/>
      <c r="CFZ310" s="131"/>
      <c r="CGB310" s="27"/>
      <c r="CGC310" s="19"/>
      <c r="CGE310" s="75"/>
      <c r="CGG310" s="22"/>
      <c r="CGH310" s="131"/>
      <c r="CGJ310" s="27"/>
      <c r="CGK310" s="19"/>
      <c r="CGM310" s="75"/>
      <c r="CGO310" s="22"/>
      <c r="CGP310" s="131"/>
      <c r="CGR310" s="27"/>
      <c r="CGS310" s="19"/>
      <c r="CGU310" s="75"/>
      <c r="CGW310" s="22"/>
      <c r="CGX310" s="131"/>
      <c r="CGZ310" s="27"/>
      <c r="CHA310" s="19"/>
      <c r="CHC310" s="75"/>
      <c r="CHE310" s="22"/>
      <c r="CHF310" s="131"/>
      <c r="CHH310" s="27"/>
      <c r="CHI310" s="19"/>
      <c r="CHK310" s="75"/>
      <c r="CHM310" s="22"/>
      <c r="CHN310" s="131"/>
      <c r="CHP310" s="27"/>
      <c r="CHQ310" s="19"/>
      <c r="CHS310" s="75"/>
      <c r="CHU310" s="22"/>
      <c r="CHV310" s="131"/>
      <c r="CHX310" s="27"/>
      <c r="CHY310" s="19"/>
      <c r="CIA310" s="75"/>
      <c r="CIC310" s="22"/>
      <c r="CID310" s="131"/>
      <c r="CIF310" s="27"/>
      <c r="CIG310" s="19"/>
      <c r="CII310" s="75"/>
      <c r="CIK310" s="22"/>
      <c r="CIL310" s="131"/>
      <c r="CIN310" s="27"/>
      <c r="CIO310" s="19"/>
      <c r="CIQ310" s="75"/>
      <c r="CIS310" s="22"/>
      <c r="CIT310" s="131"/>
      <c r="CIV310" s="27"/>
      <c r="CIW310" s="19"/>
      <c r="CIY310" s="75"/>
      <c r="CJA310" s="22"/>
      <c r="CJB310" s="131"/>
      <c r="CJD310" s="27"/>
      <c r="CJE310" s="19"/>
      <c r="CJG310" s="75"/>
      <c r="CJI310" s="22"/>
      <c r="CJJ310" s="131"/>
      <c r="CJL310" s="27"/>
      <c r="CJM310" s="19"/>
      <c r="CJO310" s="75"/>
      <c r="CJQ310" s="22"/>
      <c r="CJR310" s="131"/>
      <c r="CJT310" s="27"/>
      <c r="CJU310" s="19"/>
      <c r="CJW310" s="75"/>
      <c r="CJY310" s="22"/>
      <c r="CJZ310" s="131"/>
      <c r="CKB310" s="27"/>
      <c r="CKC310" s="19"/>
      <c r="CKE310" s="75"/>
      <c r="CKG310" s="22"/>
      <c r="CKH310" s="131"/>
      <c r="CKJ310" s="27"/>
      <c r="CKK310" s="19"/>
      <c r="CKM310" s="75"/>
      <c r="CKO310" s="22"/>
      <c r="CKP310" s="131"/>
      <c r="CKR310" s="27"/>
      <c r="CKS310" s="19"/>
      <c r="CKU310" s="75"/>
      <c r="CKW310" s="22"/>
      <c r="CKX310" s="131"/>
      <c r="CKZ310" s="27"/>
      <c r="CLA310" s="19"/>
      <c r="CLC310" s="75"/>
      <c r="CLE310" s="22"/>
      <c r="CLF310" s="131"/>
      <c r="CLH310" s="27"/>
      <c r="CLI310" s="19"/>
      <c r="CLK310" s="75"/>
      <c r="CLM310" s="22"/>
      <c r="CLN310" s="131"/>
      <c r="CLP310" s="27"/>
      <c r="CLQ310" s="19"/>
      <c r="CLS310" s="75"/>
      <c r="CLU310" s="22"/>
      <c r="CLV310" s="131"/>
      <c r="CLX310" s="27"/>
      <c r="CLY310" s="19"/>
      <c r="CMA310" s="75"/>
      <c r="CMC310" s="22"/>
      <c r="CMD310" s="131"/>
      <c r="CMF310" s="27"/>
      <c r="CMG310" s="19"/>
      <c r="CMI310" s="75"/>
      <c r="CMK310" s="22"/>
      <c r="CML310" s="131"/>
      <c r="CMN310" s="27"/>
      <c r="CMO310" s="19"/>
      <c r="CMQ310" s="75"/>
      <c r="CMS310" s="22"/>
      <c r="CMT310" s="131"/>
      <c r="CMV310" s="27"/>
      <c r="CMW310" s="19"/>
      <c r="CMY310" s="75"/>
      <c r="CNA310" s="22"/>
      <c r="CNB310" s="131"/>
      <c r="CND310" s="27"/>
      <c r="CNE310" s="19"/>
      <c r="CNG310" s="75"/>
      <c r="CNI310" s="22"/>
      <c r="CNJ310" s="131"/>
      <c r="CNL310" s="27"/>
      <c r="CNM310" s="19"/>
      <c r="CNO310" s="75"/>
      <c r="CNQ310" s="22"/>
      <c r="CNR310" s="131"/>
      <c r="CNT310" s="27"/>
      <c r="CNU310" s="19"/>
      <c r="CNW310" s="75"/>
      <c r="CNY310" s="22"/>
      <c r="CNZ310" s="131"/>
      <c r="COB310" s="27"/>
      <c r="COC310" s="19"/>
      <c r="COE310" s="75"/>
      <c r="COG310" s="22"/>
      <c r="COH310" s="131"/>
      <c r="COJ310" s="27"/>
      <c r="COK310" s="19"/>
      <c r="COM310" s="75"/>
      <c r="COO310" s="22"/>
      <c r="COP310" s="131"/>
      <c r="COR310" s="27"/>
      <c r="COS310" s="19"/>
      <c r="COU310" s="75"/>
      <c r="COW310" s="22"/>
      <c r="COX310" s="131"/>
      <c r="COZ310" s="27"/>
      <c r="CPA310" s="19"/>
      <c r="CPC310" s="75"/>
      <c r="CPE310" s="22"/>
      <c r="CPF310" s="131"/>
      <c r="CPH310" s="27"/>
      <c r="CPI310" s="19"/>
      <c r="CPK310" s="75"/>
      <c r="CPM310" s="22"/>
      <c r="CPN310" s="131"/>
      <c r="CPP310" s="27"/>
      <c r="CPQ310" s="19"/>
      <c r="CPS310" s="75"/>
      <c r="CPU310" s="22"/>
      <c r="CPV310" s="131"/>
      <c r="CPX310" s="27"/>
      <c r="CPY310" s="19"/>
      <c r="CQA310" s="75"/>
      <c r="CQC310" s="22"/>
      <c r="CQD310" s="131"/>
      <c r="CQF310" s="27"/>
      <c r="CQG310" s="19"/>
      <c r="CQI310" s="75"/>
      <c r="CQK310" s="22"/>
      <c r="CQL310" s="131"/>
      <c r="CQN310" s="27"/>
      <c r="CQO310" s="19"/>
      <c r="CQQ310" s="75"/>
      <c r="CQS310" s="22"/>
      <c r="CQT310" s="131"/>
      <c r="CQV310" s="27"/>
      <c r="CQW310" s="19"/>
      <c r="CQY310" s="75"/>
      <c r="CRA310" s="22"/>
      <c r="CRB310" s="131"/>
      <c r="CRD310" s="27"/>
      <c r="CRE310" s="19"/>
      <c r="CRG310" s="75"/>
      <c r="CRI310" s="22"/>
      <c r="CRJ310" s="131"/>
      <c r="CRL310" s="27"/>
      <c r="CRM310" s="19"/>
      <c r="CRO310" s="75"/>
      <c r="CRQ310" s="22"/>
      <c r="CRR310" s="131"/>
      <c r="CRT310" s="27"/>
      <c r="CRU310" s="19"/>
      <c r="CRW310" s="75"/>
      <c r="CRY310" s="22"/>
      <c r="CRZ310" s="131"/>
      <c r="CSB310" s="27"/>
      <c r="CSC310" s="19"/>
      <c r="CSE310" s="75"/>
      <c r="CSG310" s="22"/>
      <c r="CSH310" s="131"/>
      <c r="CSJ310" s="27"/>
      <c r="CSK310" s="19"/>
      <c r="CSM310" s="75"/>
      <c r="CSO310" s="22"/>
      <c r="CSP310" s="131"/>
      <c r="CSR310" s="27"/>
      <c r="CSS310" s="19"/>
      <c r="CSU310" s="75"/>
      <c r="CSW310" s="22"/>
      <c r="CSX310" s="131"/>
      <c r="CSZ310" s="27"/>
      <c r="CTA310" s="19"/>
      <c r="CTC310" s="75"/>
      <c r="CTE310" s="22"/>
      <c r="CTF310" s="131"/>
      <c r="CTH310" s="27"/>
      <c r="CTI310" s="19"/>
      <c r="CTK310" s="75"/>
      <c r="CTM310" s="22"/>
      <c r="CTN310" s="131"/>
      <c r="CTP310" s="27"/>
      <c r="CTQ310" s="19"/>
      <c r="CTS310" s="75"/>
      <c r="CTU310" s="22"/>
      <c r="CTV310" s="131"/>
      <c r="CTX310" s="27"/>
      <c r="CTY310" s="19"/>
      <c r="CUA310" s="75"/>
      <c r="CUC310" s="22"/>
      <c r="CUD310" s="131"/>
      <c r="CUF310" s="27"/>
      <c r="CUG310" s="19"/>
      <c r="CUI310" s="75"/>
      <c r="CUK310" s="22"/>
      <c r="CUL310" s="131"/>
      <c r="CUN310" s="27"/>
      <c r="CUO310" s="19"/>
      <c r="CUQ310" s="75"/>
      <c r="CUS310" s="22"/>
      <c r="CUT310" s="131"/>
      <c r="CUV310" s="27"/>
      <c r="CUW310" s="19"/>
      <c r="CUY310" s="75"/>
      <c r="CVA310" s="22"/>
      <c r="CVB310" s="131"/>
      <c r="CVD310" s="27"/>
      <c r="CVE310" s="19"/>
      <c r="CVG310" s="75"/>
      <c r="CVI310" s="22"/>
      <c r="CVJ310" s="131"/>
      <c r="CVL310" s="27"/>
      <c r="CVM310" s="19"/>
      <c r="CVO310" s="75"/>
      <c r="CVQ310" s="22"/>
      <c r="CVR310" s="131"/>
      <c r="CVT310" s="27"/>
      <c r="CVU310" s="19"/>
      <c r="CVW310" s="75"/>
      <c r="CVY310" s="22"/>
      <c r="CVZ310" s="131"/>
      <c r="CWB310" s="27"/>
      <c r="CWC310" s="19"/>
      <c r="CWE310" s="75"/>
      <c r="CWG310" s="22"/>
      <c r="CWH310" s="131"/>
      <c r="CWJ310" s="27"/>
      <c r="CWK310" s="19"/>
      <c r="CWM310" s="75"/>
      <c r="CWO310" s="22"/>
      <c r="CWP310" s="131"/>
      <c r="CWR310" s="27"/>
      <c r="CWS310" s="19"/>
      <c r="CWU310" s="75"/>
      <c r="CWW310" s="22"/>
      <c r="CWX310" s="131"/>
      <c r="CWZ310" s="27"/>
      <c r="CXA310" s="19"/>
      <c r="CXC310" s="75"/>
      <c r="CXE310" s="22"/>
      <c r="CXF310" s="131"/>
      <c r="CXH310" s="27"/>
      <c r="CXI310" s="19"/>
      <c r="CXK310" s="75"/>
      <c r="CXM310" s="22"/>
      <c r="CXN310" s="131"/>
      <c r="CXP310" s="27"/>
      <c r="CXQ310" s="19"/>
      <c r="CXS310" s="75"/>
      <c r="CXU310" s="22"/>
      <c r="CXV310" s="131"/>
      <c r="CXX310" s="27"/>
      <c r="CXY310" s="19"/>
      <c r="CYA310" s="75"/>
      <c r="CYC310" s="22"/>
      <c r="CYD310" s="131"/>
      <c r="CYF310" s="27"/>
      <c r="CYG310" s="19"/>
      <c r="CYI310" s="75"/>
      <c r="CYK310" s="22"/>
      <c r="CYL310" s="131"/>
      <c r="CYN310" s="27"/>
      <c r="CYO310" s="19"/>
      <c r="CYQ310" s="75"/>
      <c r="CYS310" s="22"/>
      <c r="CYT310" s="131"/>
      <c r="CYV310" s="27"/>
      <c r="CYW310" s="19"/>
      <c r="CYY310" s="75"/>
      <c r="CZA310" s="22"/>
      <c r="CZB310" s="131"/>
      <c r="CZD310" s="27"/>
      <c r="CZE310" s="19"/>
      <c r="CZG310" s="75"/>
      <c r="CZI310" s="22"/>
      <c r="CZJ310" s="131"/>
      <c r="CZL310" s="27"/>
      <c r="CZM310" s="19"/>
      <c r="CZO310" s="75"/>
      <c r="CZQ310" s="22"/>
      <c r="CZR310" s="131"/>
      <c r="CZT310" s="27"/>
      <c r="CZU310" s="19"/>
      <c r="CZW310" s="75"/>
      <c r="CZY310" s="22"/>
      <c r="CZZ310" s="131"/>
      <c r="DAB310" s="27"/>
      <c r="DAC310" s="19"/>
      <c r="DAE310" s="75"/>
      <c r="DAG310" s="22"/>
      <c r="DAH310" s="131"/>
      <c r="DAJ310" s="27"/>
      <c r="DAK310" s="19"/>
      <c r="DAM310" s="75"/>
      <c r="DAO310" s="22"/>
      <c r="DAP310" s="131"/>
      <c r="DAR310" s="27"/>
      <c r="DAS310" s="19"/>
      <c r="DAU310" s="75"/>
      <c r="DAW310" s="22"/>
      <c r="DAX310" s="131"/>
      <c r="DAZ310" s="27"/>
      <c r="DBA310" s="19"/>
      <c r="DBC310" s="75"/>
      <c r="DBE310" s="22"/>
      <c r="DBF310" s="131"/>
      <c r="DBH310" s="27"/>
      <c r="DBI310" s="19"/>
      <c r="DBK310" s="75"/>
      <c r="DBM310" s="22"/>
      <c r="DBN310" s="131"/>
      <c r="DBP310" s="27"/>
      <c r="DBQ310" s="19"/>
      <c r="DBS310" s="75"/>
      <c r="DBU310" s="22"/>
      <c r="DBV310" s="131"/>
      <c r="DBX310" s="27"/>
      <c r="DBY310" s="19"/>
      <c r="DCA310" s="75"/>
      <c r="DCC310" s="22"/>
      <c r="DCD310" s="131"/>
      <c r="DCF310" s="27"/>
      <c r="DCG310" s="19"/>
      <c r="DCI310" s="75"/>
      <c r="DCK310" s="22"/>
      <c r="DCL310" s="131"/>
      <c r="DCN310" s="27"/>
      <c r="DCO310" s="19"/>
      <c r="DCQ310" s="75"/>
      <c r="DCS310" s="22"/>
      <c r="DCT310" s="131"/>
      <c r="DCV310" s="27"/>
      <c r="DCW310" s="19"/>
      <c r="DCY310" s="75"/>
      <c r="DDA310" s="22"/>
      <c r="DDB310" s="131"/>
      <c r="DDD310" s="27"/>
      <c r="DDE310" s="19"/>
      <c r="DDG310" s="75"/>
      <c r="DDI310" s="22"/>
      <c r="DDJ310" s="131"/>
      <c r="DDL310" s="27"/>
      <c r="DDM310" s="19"/>
      <c r="DDO310" s="75"/>
      <c r="DDQ310" s="22"/>
      <c r="DDR310" s="131"/>
      <c r="DDT310" s="27"/>
      <c r="DDU310" s="19"/>
      <c r="DDW310" s="75"/>
      <c r="DDY310" s="22"/>
      <c r="DDZ310" s="131"/>
      <c r="DEB310" s="27"/>
      <c r="DEC310" s="19"/>
      <c r="DEE310" s="75"/>
      <c r="DEG310" s="22"/>
      <c r="DEH310" s="131"/>
      <c r="DEJ310" s="27"/>
      <c r="DEK310" s="19"/>
      <c r="DEM310" s="75"/>
      <c r="DEO310" s="22"/>
      <c r="DEP310" s="131"/>
      <c r="DER310" s="27"/>
      <c r="DES310" s="19"/>
      <c r="DEU310" s="75"/>
      <c r="DEW310" s="22"/>
      <c r="DEX310" s="131"/>
      <c r="DEZ310" s="27"/>
      <c r="DFA310" s="19"/>
      <c r="DFC310" s="75"/>
      <c r="DFE310" s="22"/>
      <c r="DFF310" s="131"/>
      <c r="DFH310" s="27"/>
      <c r="DFI310" s="19"/>
      <c r="DFK310" s="75"/>
      <c r="DFM310" s="22"/>
      <c r="DFN310" s="131"/>
      <c r="DFP310" s="27"/>
      <c r="DFQ310" s="19"/>
      <c r="DFS310" s="75"/>
      <c r="DFU310" s="22"/>
      <c r="DFV310" s="131"/>
      <c r="DFX310" s="27"/>
      <c r="DFY310" s="19"/>
      <c r="DGA310" s="75"/>
      <c r="DGC310" s="22"/>
      <c r="DGD310" s="131"/>
      <c r="DGF310" s="27"/>
      <c r="DGG310" s="19"/>
      <c r="DGI310" s="75"/>
      <c r="DGK310" s="22"/>
      <c r="DGL310" s="131"/>
      <c r="DGN310" s="27"/>
      <c r="DGO310" s="19"/>
      <c r="DGQ310" s="75"/>
      <c r="DGS310" s="22"/>
      <c r="DGT310" s="131"/>
      <c r="DGV310" s="27"/>
      <c r="DGW310" s="19"/>
      <c r="DGY310" s="75"/>
      <c r="DHA310" s="22"/>
      <c r="DHB310" s="131"/>
      <c r="DHD310" s="27"/>
      <c r="DHE310" s="19"/>
      <c r="DHG310" s="75"/>
      <c r="DHI310" s="22"/>
      <c r="DHJ310" s="131"/>
      <c r="DHL310" s="27"/>
      <c r="DHM310" s="19"/>
      <c r="DHO310" s="75"/>
      <c r="DHQ310" s="22"/>
      <c r="DHR310" s="131"/>
      <c r="DHT310" s="27"/>
      <c r="DHU310" s="19"/>
      <c r="DHW310" s="75"/>
      <c r="DHY310" s="22"/>
      <c r="DHZ310" s="131"/>
      <c r="DIB310" s="27"/>
      <c r="DIC310" s="19"/>
      <c r="DIE310" s="75"/>
      <c r="DIG310" s="22"/>
      <c r="DIH310" s="131"/>
      <c r="DIJ310" s="27"/>
      <c r="DIK310" s="19"/>
      <c r="DIM310" s="75"/>
      <c r="DIO310" s="22"/>
      <c r="DIP310" s="131"/>
      <c r="DIR310" s="27"/>
      <c r="DIS310" s="19"/>
      <c r="DIU310" s="75"/>
      <c r="DIW310" s="22"/>
      <c r="DIX310" s="131"/>
      <c r="DIZ310" s="27"/>
      <c r="DJA310" s="19"/>
      <c r="DJC310" s="75"/>
      <c r="DJE310" s="22"/>
      <c r="DJF310" s="131"/>
      <c r="DJH310" s="27"/>
      <c r="DJI310" s="19"/>
      <c r="DJK310" s="75"/>
      <c r="DJM310" s="22"/>
      <c r="DJN310" s="131"/>
      <c r="DJP310" s="27"/>
      <c r="DJQ310" s="19"/>
      <c r="DJS310" s="75"/>
      <c r="DJU310" s="22"/>
      <c r="DJV310" s="131"/>
      <c r="DJX310" s="27"/>
      <c r="DJY310" s="19"/>
      <c r="DKA310" s="75"/>
      <c r="DKC310" s="22"/>
      <c r="DKD310" s="131"/>
      <c r="DKF310" s="27"/>
      <c r="DKG310" s="19"/>
      <c r="DKI310" s="75"/>
      <c r="DKK310" s="22"/>
      <c r="DKL310" s="131"/>
      <c r="DKN310" s="27"/>
      <c r="DKO310" s="19"/>
      <c r="DKQ310" s="75"/>
      <c r="DKS310" s="22"/>
      <c r="DKT310" s="131"/>
      <c r="DKV310" s="27"/>
      <c r="DKW310" s="19"/>
      <c r="DKY310" s="75"/>
      <c r="DLA310" s="22"/>
      <c r="DLB310" s="131"/>
      <c r="DLD310" s="27"/>
      <c r="DLE310" s="19"/>
      <c r="DLG310" s="75"/>
      <c r="DLI310" s="22"/>
      <c r="DLJ310" s="131"/>
      <c r="DLL310" s="27"/>
      <c r="DLM310" s="19"/>
      <c r="DLO310" s="75"/>
      <c r="DLQ310" s="22"/>
      <c r="DLR310" s="131"/>
      <c r="DLT310" s="27"/>
      <c r="DLU310" s="19"/>
      <c r="DLW310" s="75"/>
      <c r="DLY310" s="22"/>
      <c r="DLZ310" s="131"/>
      <c r="DMB310" s="27"/>
      <c r="DMC310" s="19"/>
      <c r="DME310" s="75"/>
      <c r="DMG310" s="22"/>
      <c r="DMH310" s="131"/>
      <c r="DMJ310" s="27"/>
      <c r="DMK310" s="19"/>
      <c r="DMM310" s="75"/>
      <c r="DMO310" s="22"/>
      <c r="DMP310" s="131"/>
      <c r="DMR310" s="27"/>
      <c r="DMS310" s="19"/>
      <c r="DMU310" s="75"/>
      <c r="DMW310" s="22"/>
      <c r="DMX310" s="131"/>
      <c r="DMZ310" s="27"/>
      <c r="DNA310" s="19"/>
      <c r="DNC310" s="75"/>
      <c r="DNE310" s="22"/>
      <c r="DNF310" s="131"/>
      <c r="DNH310" s="27"/>
      <c r="DNI310" s="19"/>
      <c r="DNK310" s="75"/>
      <c r="DNM310" s="22"/>
      <c r="DNN310" s="131"/>
      <c r="DNP310" s="27"/>
      <c r="DNQ310" s="19"/>
      <c r="DNS310" s="75"/>
      <c r="DNU310" s="22"/>
      <c r="DNV310" s="131"/>
      <c r="DNX310" s="27"/>
      <c r="DNY310" s="19"/>
      <c r="DOA310" s="75"/>
      <c r="DOC310" s="22"/>
      <c r="DOD310" s="131"/>
      <c r="DOF310" s="27"/>
      <c r="DOG310" s="19"/>
      <c r="DOI310" s="75"/>
      <c r="DOK310" s="22"/>
      <c r="DOL310" s="131"/>
      <c r="DON310" s="27"/>
      <c r="DOO310" s="19"/>
      <c r="DOQ310" s="75"/>
      <c r="DOS310" s="22"/>
      <c r="DOT310" s="131"/>
      <c r="DOV310" s="27"/>
      <c r="DOW310" s="19"/>
      <c r="DOY310" s="75"/>
      <c r="DPA310" s="22"/>
      <c r="DPB310" s="131"/>
      <c r="DPD310" s="27"/>
      <c r="DPE310" s="19"/>
      <c r="DPG310" s="75"/>
      <c r="DPI310" s="22"/>
      <c r="DPJ310" s="131"/>
      <c r="DPL310" s="27"/>
      <c r="DPM310" s="19"/>
      <c r="DPO310" s="75"/>
      <c r="DPQ310" s="22"/>
      <c r="DPR310" s="131"/>
      <c r="DPT310" s="27"/>
      <c r="DPU310" s="19"/>
      <c r="DPW310" s="75"/>
      <c r="DPY310" s="22"/>
      <c r="DPZ310" s="131"/>
      <c r="DQB310" s="27"/>
      <c r="DQC310" s="19"/>
      <c r="DQE310" s="75"/>
      <c r="DQG310" s="22"/>
      <c r="DQH310" s="131"/>
      <c r="DQJ310" s="27"/>
      <c r="DQK310" s="19"/>
      <c r="DQM310" s="75"/>
      <c r="DQO310" s="22"/>
      <c r="DQP310" s="131"/>
      <c r="DQR310" s="27"/>
      <c r="DQS310" s="19"/>
      <c r="DQU310" s="75"/>
      <c r="DQW310" s="22"/>
      <c r="DQX310" s="131"/>
      <c r="DQZ310" s="27"/>
      <c r="DRA310" s="19"/>
      <c r="DRC310" s="75"/>
      <c r="DRE310" s="22"/>
      <c r="DRF310" s="131"/>
      <c r="DRH310" s="27"/>
      <c r="DRI310" s="19"/>
      <c r="DRK310" s="75"/>
      <c r="DRM310" s="22"/>
      <c r="DRN310" s="131"/>
      <c r="DRP310" s="27"/>
      <c r="DRQ310" s="19"/>
      <c r="DRS310" s="75"/>
      <c r="DRU310" s="22"/>
      <c r="DRV310" s="131"/>
      <c r="DRX310" s="27"/>
      <c r="DRY310" s="19"/>
      <c r="DSA310" s="75"/>
      <c r="DSC310" s="22"/>
      <c r="DSD310" s="131"/>
      <c r="DSF310" s="27"/>
      <c r="DSG310" s="19"/>
      <c r="DSI310" s="75"/>
      <c r="DSK310" s="22"/>
      <c r="DSL310" s="131"/>
      <c r="DSN310" s="27"/>
      <c r="DSO310" s="19"/>
      <c r="DSQ310" s="75"/>
      <c r="DSS310" s="22"/>
      <c r="DST310" s="131"/>
      <c r="DSV310" s="27"/>
      <c r="DSW310" s="19"/>
      <c r="DSY310" s="75"/>
      <c r="DTA310" s="22"/>
      <c r="DTB310" s="131"/>
      <c r="DTD310" s="27"/>
      <c r="DTE310" s="19"/>
      <c r="DTG310" s="75"/>
      <c r="DTI310" s="22"/>
      <c r="DTJ310" s="131"/>
      <c r="DTL310" s="27"/>
      <c r="DTM310" s="19"/>
      <c r="DTO310" s="75"/>
      <c r="DTQ310" s="22"/>
      <c r="DTR310" s="131"/>
      <c r="DTT310" s="27"/>
      <c r="DTU310" s="19"/>
      <c r="DTW310" s="75"/>
      <c r="DTY310" s="22"/>
      <c r="DTZ310" s="131"/>
      <c r="DUB310" s="27"/>
      <c r="DUC310" s="19"/>
      <c r="DUE310" s="75"/>
      <c r="DUG310" s="22"/>
      <c r="DUH310" s="131"/>
      <c r="DUJ310" s="27"/>
      <c r="DUK310" s="19"/>
      <c r="DUM310" s="75"/>
      <c r="DUO310" s="22"/>
      <c r="DUP310" s="131"/>
      <c r="DUR310" s="27"/>
      <c r="DUS310" s="19"/>
      <c r="DUU310" s="75"/>
      <c r="DUW310" s="22"/>
      <c r="DUX310" s="131"/>
      <c r="DUZ310" s="27"/>
      <c r="DVA310" s="19"/>
      <c r="DVC310" s="75"/>
      <c r="DVE310" s="22"/>
      <c r="DVF310" s="131"/>
      <c r="DVH310" s="27"/>
      <c r="DVI310" s="19"/>
      <c r="DVK310" s="75"/>
      <c r="DVM310" s="22"/>
      <c r="DVN310" s="131"/>
      <c r="DVP310" s="27"/>
      <c r="DVQ310" s="19"/>
      <c r="DVS310" s="75"/>
      <c r="DVU310" s="22"/>
      <c r="DVV310" s="131"/>
      <c r="DVX310" s="27"/>
      <c r="DVY310" s="19"/>
      <c r="DWA310" s="75"/>
      <c r="DWC310" s="22"/>
      <c r="DWD310" s="131"/>
      <c r="DWF310" s="27"/>
      <c r="DWG310" s="19"/>
      <c r="DWI310" s="75"/>
      <c r="DWK310" s="22"/>
      <c r="DWL310" s="131"/>
      <c r="DWN310" s="27"/>
      <c r="DWO310" s="19"/>
      <c r="DWQ310" s="75"/>
      <c r="DWS310" s="22"/>
      <c r="DWT310" s="131"/>
      <c r="DWV310" s="27"/>
      <c r="DWW310" s="19"/>
      <c r="DWY310" s="75"/>
      <c r="DXA310" s="22"/>
      <c r="DXB310" s="131"/>
      <c r="DXD310" s="27"/>
      <c r="DXE310" s="19"/>
      <c r="DXG310" s="75"/>
      <c r="DXI310" s="22"/>
      <c r="DXJ310" s="131"/>
      <c r="DXL310" s="27"/>
      <c r="DXM310" s="19"/>
      <c r="DXO310" s="75"/>
      <c r="DXQ310" s="22"/>
      <c r="DXR310" s="131"/>
      <c r="DXT310" s="27"/>
      <c r="DXU310" s="19"/>
      <c r="DXW310" s="75"/>
      <c r="DXY310" s="22"/>
      <c r="DXZ310" s="131"/>
      <c r="DYB310" s="27"/>
      <c r="DYC310" s="19"/>
      <c r="DYE310" s="75"/>
      <c r="DYG310" s="22"/>
      <c r="DYH310" s="131"/>
      <c r="DYJ310" s="27"/>
      <c r="DYK310" s="19"/>
      <c r="DYM310" s="75"/>
      <c r="DYO310" s="22"/>
      <c r="DYP310" s="131"/>
      <c r="DYR310" s="27"/>
      <c r="DYS310" s="19"/>
      <c r="DYU310" s="75"/>
      <c r="DYW310" s="22"/>
      <c r="DYX310" s="131"/>
      <c r="DYZ310" s="27"/>
      <c r="DZA310" s="19"/>
      <c r="DZC310" s="75"/>
      <c r="DZE310" s="22"/>
      <c r="DZF310" s="131"/>
      <c r="DZH310" s="27"/>
      <c r="DZI310" s="19"/>
      <c r="DZK310" s="75"/>
      <c r="DZM310" s="22"/>
      <c r="DZN310" s="131"/>
      <c r="DZP310" s="27"/>
      <c r="DZQ310" s="19"/>
      <c r="DZS310" s="75"/>
      <c r="DZU310" s="22"/>
      <c r="DZV310" s="131"/>
      <c r="DZX310" s="27"/>
      <c r="DZY310" s="19"/>
      <c r="EAA310" s="75"/>
      <c r="EAC310" s="22"/>
      <c r="EAD310" s="131"/>
      <c r="EAF310" s="27"/>
      <c r="EAG310" s="19"/>
      <c r="EAI310" s="75"/>
      <c r="EAK310" s="22"/>
      <c r="EAL310" s="131"/>
      <c r="EAN310" s="27"/>
      <c r="EAO310" s="19"/>
      <c r="EAQ310" s="75"/>
      <c r="EAS310" s="22"/>
      <c r="EAT310" s="131"/>
      <c r="EAV310" s="27"/>
      <c r="EAW310" s="19"/>
      <c r="EAY310" s="75"/>
      <c r="EBA310" s="22"/>
      <c r="EBB310" s="131"/>
      <c r="EBD310" s="27"/>
      <c r="EBE310" s="19"/>
      <c r="EBG310" s="75"/>
      <c r="EBI310" s="22"/>
      <c r="EBJ310" s="131"/>
      <c r="EBL310" s="27"/>
      <c r="EBM310" s="19"/>
      <c r="EBO310" s="75"/>
      <c r="EBQ310" s="22"/>
      <c r="EBR310" s="131"/>
      <c r="EBT310" s="27"/>
      <c r="EBU310" s="19"/>
      <c r="EBW310" s="75"/>
      <c r="EBY310" s="22"/>
      <c r="EBZ310" s="131"/>
      <c r="ECB310" s="27"/>
      <c r="ECC310" s="19"/>
      <c r="ECE310" s="75"/>
      <c r="ECG310" s="22"/>
      <c r="ECH310" s="131"/>
      <c r="ECJ310" s="27"/>
      <c r="ECK310" s="19"/>
      <c r="ECM310" s="75"/>
      <c r="ECO310" s="22"/>
      <c r="ECP310" s="131"/>
      <c r="ECR310" s="27"/>
      <c r="ECS310" s="19"/>
      <c r="ECU310" s="75"/>
      <c r="ECW310" s="22"/>
      <c r="ECX310" s="131"/>
      <c r="ECZ310" s="27"/>
      <c r="EDA310" s="19"/>
      <c r="EDC310" s="75"/>
      <c r="EDE310" s="22"/>
      <c r="EDF310" s="131"/>
      <c r="EDH310" s="27"/>
      <c r="EDI310" s="19"/>
      <c r="EDK310" s="75"/>
      <c r="EDM310" s="22"/>
      <c r="EDN310" s="131"/>
      <c r="EDP310" s="27"/>
      <c r="EDQ310" s="19"/>
      <c r="EDS310" s="75"/>
      <c r="EDU310" s="22"/>
      <c r="EDV310" s="131"/>
      <c r="EDX310" s="27"/>
      <c r="EDY310" s="19"/>
      <c r="EEA310" s="75"/>
      <c r="EEC310" s="22"/>
      <c r="EED310" s="131"/>
      <c r="EEF310" s="27"/>
      <c r="EEG310" s="19"/>
      <c r="EEI310" s="75"/>
      <c r="EEK310" s="22"/>
      <c r="EEL310" s="131"/>
      <c r="EEN310" s="27"/>
      <c r="EEO310" s="19"/>
      <c r="EEQ310" s="75"/>
      <c r="EES310" s="22"/>
      <c r="EET310" s="131"/>
      <c r="EEV310" s="27"/>
      <c r="EEW310" s="19"/>
      <c r="EEY310" s="75"/>
      <c r="EFA310" s="22"/>
      <c r="EFB310" s="131"/>
      <c r="EFD310" s="27"/>
      <c r="EFE310" s="19"/>
      <c r="EFG310" s="75"/>
      <c r="EFI310" s="22"/>
      <c r="EFJ310" s="131"/>
      <c r="EFL310" s="27"/>
      <c r="EFM310" s="19"/>
      <c r="EFO310" s="75"/>
      <c r="EFQ310" s="22"/>
      <c r="EFR310" s="131"/>
      <c r="EFT310" s="27"/>
      <c r="EFU310" s="19"/>
      <c r="EFW310" s="75"/>
      <c r="EFY310" s="22"/>
      <c r="EFZ310" s="131"/>
      <c r="EGB310" s="27"/>
      <c r="EGC310" s="19"/>
      <c r="EGE310" s="75"/>
      <c r="EGG310" s="22"/>
      <c r="EGH310" s="131"/>
      <c r="EGJ310" s="27"/>
      <c r="EGK310" s="19"/>
      <c r="EGM310" s="75"/>
      <c r="EGO310" s="22"/>
      <c r="EGP310" s="131"/>
      <c r="EGR310" s="27"/>
      <c r="EGS310" s="19"/>
      <c r="EGU310" s="75"/>
      <c r="EGW310" s="22"/>
      <c r="EGX310" s="131"/>
      <c r="EGZ310" s="27"/>
      <c r="EHA310" s="19"/>
      <c r="EHC310" s="75"/>
      <c r="EHE310" s="22"/>
      <c r="EHF310" s="131"/>
      <c r="EHH310" s="27"/>
      <c r="EHI310" s="19"/>
      <c r="EHK310" s="75"/>
      <c r="EHM310" s="22"/>
      <c r="EHN310" s="131"/>
      <c r="EHP310" s="27"/>
      <c r="EHQ310" s="19"/>
      <c r="EHS310" s="75"/>
      <c r="EHU310" s="22"/>
      <c r="EHV310" s="131"/>
      <c r="EHX310" s="27"/>
      <c r="EHY310" s="19"/>
      <c r="EIA310" s="75"/>
      <c r="EIC310" s="22"/>
      <c r="EID310" s="131"/>
      <c r="EIF310" s="27"/>
      <c r="EIG310" s="19"/>
      <c r="EII310" s="75"/>
      <c r="EIK310" s="22"/>
      <c r="EIL310" s="131"/>
      <c r="EIN310" s="27"/>
      <c r="EIO310" s="19"/>
      <c r="EIQ310" s="75"/>
      <c r="EIS310" s="22"/>
      <c r="EIT310" s="131"/>
      <c r="EIV310" s="27"/>
      <c r="EIW310" s="19"/>
      <c r="EIY310" s="75"/>
      <c r="EJA310" s="22"/>
      <c r="EJB310" s="131"/>
      <c r="EJD310" s="27"/>
      <c r="EJE310" s="19"/>
      <c r="EJG310" s="75"/>
      <c r="EJI310" s="22"/>
      <c r="EJJ310" s="131"/>
      <c r="EJL310" s="27"/>
      <c r="EJM310" s="19"/>
      <c r="EJO310" s="75"/>
      <c r="EJQ310" s="22"/>
      <c r="EJR310" s="131"/>
      <c r="EJT310" s="27"/>
      <c r="EJU310" s="19"/>
      <c r="EJW310" s="75"/>
      <c r="EJY310" s="22"/>
      <c r="EJZ310" s="131"/>
      <c r="EKB310" s="27"/>
      <c r="EKC310" s="19"/>
      <c r="EKE310" s="75"/>
      <c r="EKG310" s="22"/>
      <c r="EKH310" s="131"/>
      <c r="EKJ310" s="27"/>
      <c r="EKK310" s="19"/>
      <c r="EKM310" s="75"/>
      <c r="EKO310" s="22"/>
      <c r="EKP310" s="131"/>
      <c r="EKR310" s="27"/>
      <c r="EKS310" s="19"/>
      <c r="EKU310" s="75"/>
      <c r="EKW310" s="22"/>
      <c r="EKX310" s="131"/>
      <c r="EKZ310" s="27"/>
      <c r="ELA310" s="19"/>
      <c r="ELC310" s="75"/>
      <c r="ELE310" s="22"/>
      <c r="ELF310" s="131"/>
      <c r="ELH310" s="27"/>
      <c r="ELI310" s="19"/>
      <c r="ELK310" s="75"/>
      <c r="ELM310" s="22"/>
      <c r="ELN310" s="131"/>
      <c r="ELP310" s="27"/>
      <c r="ELQ310" s="19"/>
      <c r="ELS310" s="75"/>
      <c r="ELU310" s="22"/>
      <c r="ELV310" s="131"/>
      <c r="ELX310" s="27"/>
      <c r="ELY310" s="19"/>
      <c r="EMA310" s="75"/>
      <c r="EMC310" s="22"/>
      <c r="EMD310" s="131"/>
      <c r="EMF310" s="27"/>
      <c r="EMG310" s="19"/>
      <c r="EMI310" s="75"/>
      <c r="EMK310" s="22"/>
      <c r="EML310" s="131"/>
      <c r="EMN310" s="27"/>
      <c r="EMO310" s="19"/>
      <c r="EMQ310" s="75"/>
      <c r="EMS310" s="22"/>
      <c r="EMT310" s="131"/>
      <c r="EMV310" s="27"/>
      <c r="EMW310" s="19"/>
      <c r="EMY310" s="75"/>
      <c r="ENA310" s="22"/>
      <c r="ENB310" s="131"/>
      <c r="END310" s="27"/>
      <c r="ENE310" s="19"/>
      <c r="ENG310" s="75"/>
      <c r="ENI310" s="22"/>
      <c r="ENJ310" s="131"/>
      <c r="ENL310" s="27"/>
      <c r="ENM310" s="19"/>
      <c r="ENO310" s="75"/>
      <c r="ENQ310" s="22"/>
      <c r="ENR310" s="131"/>
      <c r="ENT310" s="27"/>
      <c r="ENU310" s="19"/>
      <c r="ENW310" s="75"/>
      <c r="ENY310" s="22"/>
      <c r="ENZ310" s="131"/>
      <c r="EOB310" s="27"/>
      <c r="EOC310" s="19"/>
      <c r="EOE310" s="75"/>
      <c r="EOG310" s="22"/>
      <c r="EOH310" s="131"/>
      <c r="EOJ310" s="27"/>
      <c r="EOK310" s="19"/>
      <c r="EOM310" s="75"/>
      <c r="EOO310" s="22"/>
      <c r="EOP310" s="131"/>
      <c r="EOR310" s="27"/>
      <c r="EOS310" s="19"/>
      <c r="EOU310" s="75"/>
      <c r="EOW310" s="22"/>
      <c r="EOX310" s="131"/>
      <c r="EOZ310" s="27"/>
      <c r="EPA310" s="19"/>
      <c r="EPC310" s="75"/>
      <c r="EPE310" s="22"/>
      <c r="EPF310" s="131"/>
      <c r="EPH310" s="27"/>
      <c r="EPI310" s="19"/>
      <c r="EPK310" s="75"/>
      <c r="EPM310" s="22"/>
      <c r="EPN310" s="131"/>
      <c r="EPP310" s="27"/>
      <c r="EPQ310" s="19"/>
      <c r="EPS310" s="75"/>
      <c r="EPU310" s="22"/>
      <c r="EPV310" s="131"/>
      <c r="EPX310" s="27"/>
      <c r="EPY310" s="19"/>
      <c r="EQA310" s="75"/>
      <c r="EQC310" s="22"/>
      <c r="EQD310" s="131"/>
      <c r="EQF310" s="27"/>
      <c r="EQG310" s="19"/>
      <c r="EQI310" s="75"/>
      <c r="EQK310" s="22"/>
      <c r="EQL310" s="131"/>
      <c r="EQN310" s="27"/>
      <c r="EQO310" s="19"/>
      <c r="EQQ310" s="75"/>
      <c r="EQS310" s="22"/>
      <c r="EQT310" s="131"/>
      <c r="EQV310" s="27"/>
      <c r="EQW310" s="19"/>
      <c r="EQY310" s="75"/>
      <c r="ERA310" s="22"/>
      <c r="ERB310" s="131"/>
      <c r="ERD310" s="27"/>
      <c r="ERE310" s="19"/>
      <c r="ERG310" s="75"/>
      <c r="ERI310" s="22"/>
      <c r="ERJ310" s="131"/>
      <c r="ERL310" s="27"/>
      <c r="ERM310" s="19"/>
      <c r="ERO310" s="75"/>
      <c r="ERQ310" s="22"/>
      <c r="ERR310" s="131"/>
      <c r="ERT310" s="27"/>
      <c r="ERU310" s="19"/>
      <c r="ERW310" s="75"/>
      <c r="ERY310" s="22"/>
      <c r="ERZ310" s="131"/>
      <c r="ESB310" s="27"/>
      <c r="ESC310" s="19"/>
      <c r="ESE310" s="75"/>
      <c r="ESG310" s="22"/>
      <c r="ESH310" s="131"/>
      <c r="ESJ310" s="27"/>
      <c r="ESK310" s="19"/>
      <c r="ESM310" s="75"/>
      <c r="ESO310" s="22"/>
      <c r="ESP310" s="131"/>
      <c r="ESR310" s="27"/>
      <c r="ESS310" s="19"/>
      <c r="ESU310" s="75"/>
      <c r="ESW310" s="22"/>
      <c r="ESX310" s="131"/>
      <c r="ESZ310" s="27"/>
      <c r="ETA310" s="19"/>
      <c r="ETC310" s="75"/>
      <c r="ETE310" s="22"/>
      <c r="ETF310" s="131"/>
      <c r="ETH310" s="27"/>
      <c r="ETI310" s="19"/>
      <c r="ETK310" s="75"/>
      <c r="ETM310" s="22"/>
      <c r="ETN310" s="131"/>
      <c r="ETP310" s="27"/>
      <c r="ETQ310" s="19"/>
      <c r="ETS310" s="75"/>
      <c r="ETU310" s="22"/>
      <c r="ETV310" s="131"/>
      <c r="ETX310" s="27"/>
      <c r="ETY310" s="19"/>
      <c r="EUA310" s="75"/>
      <c r="EUC310" s="22"/>
      <c r="EUD310" s="131"/>
      <c r="EUF310" s="27"/>
      <c r="EUG310" s="19"/>
      <c r="EUI310" s="75"/>
      <c r="EUK310" s="22"/>
      <c r="EUL310" s="131"/>
      <c r="EUN310" s="27"/>
      <c r="EUO310" s="19"/>
      <c r="EUQ310" s="75"/>
      <c r="EUS310" s="22"/>
      <c r="EUT310" s="131"/>
      <c r="EUV310" s="27"/>
      <c r="EUW310" s="19"/>
      <c r="EUY310" s="75"/>
      <c r="EVA310" s="22"/>
      <c r="EVB310" s="131"/>
      <c r="EVD310" s="27"/>
      <c r="EVE310" s="19"/>
      <c r="EVG310" s="75"/>
      <c r="EVI310" s="22"/>
      <c r="EVJ310" s="131"/>
      <c r="EVL310" s="27"/>
      <c r="EVM310" s="19"/>
      <c r="EVO310" s="75"/>
      <c r="EVQ310" s="22"/>
      <c r="EVR310" s="131"/>
      <c r="EVT310" s="27"/>
      <c r="EVU310" s="19"/>
      <c r="EVW310" s="75"/>
      <c r="EVY310" s="22"/>
      <c r="EVZ310" s="131"/>
      <c r="EWB310" s="27"/>
      <c r="EWC310" s="19"/>
      <c r="EWE310" s="75"/>
      <c r="EWG310" s="22"/>
      <c r="EWH310" s="131"/>
      <c r="EWJ310" s="27"/>
      <c r="EWK310" s="19"/>
      <c r="EWM310" s="75"/>
      <c r="EWO310" s="22"/>
      <c r="EWP310" s="131"/>
      <c r="EWR310" s="27"/>
      <c r="EWS310" s="19"/>
      <c r="EWU310" s="75"/>
      <c r="EWW310" s="22"/>
      <c r="EWX310" s="131"/>
      <c r="EWZ310" s="27"/>
      <c r="EXA310" s="19"/>
      <c r="EXC310" s="75"/>
      <c r="EXE310" s="22"/>
      <c r="EXF310" s="131"/>
      <c r="EXH310" s="27"/>
      <c r="EXI310" s="19"/>
      <c r="EXK310" s="75"/>
      <c r="EXM310" s="22"/>
      <c r="EXN310" s="131"/>
      <c r="EXP310" s="27"/>
      <c r="EXQ310" s="19"/>
      <c r="EXS310" s="75"/>
      <c r="EXU310" s="22"/>
      <c r="EXV310" s="131"/>
      <c r="EXX310" s="27"/>
      <c r="EXY310" s="19"/>
      <c r="EYA310" s="75"/>
      <c r="EYC310" s="22"/>
      <c r="EYD310" s="131"/>
      <c r="EYF310" s="27"/>
      <c r="EYG310" s="19"/>
      <c r="EYI310" s="75"/>
      <c r="EYK310" s="22"/>
      <c r="EYL310" s="131"/>
      <c r="EYN310" s="27"/>
      <c r="EYO310" s="19"/>
      <c r="EYQ310" s="75"/>
      <c r="EYS310" s="22"/>
      <c r="EYT310" s="131"/>
      <c r="EYV310" s="27"/>
      <c r="EYW310" s="19"/>
      <c r="EYY310" s="75"/>
      <c r="EZA310" s="22"/>
      <c r="EZB310" s="131"/>
      <c r="EZD310" s="27"/>
      <c r="EZE310" s="19"/>
      <c r="EZG310" s="75"/>
      <c r="EZI310" s="22"/>
      <c r="EZJ310" s="131"/>
      <c r="EZL310" s="27"/>
      <c r="EZM310" s="19"/>
      <c r="EZO310" s="75"/>
      <c r="EZQ310" s="22"/>
      <c r="EZR310" s="131"/>
      <c r="EZT310" s="27"/>
      <c r="EZU310" s="19"/>
      <c r="EZW310" s="75"/>
      <c r="EZY310" s="22"/>
      <c r="EZZ310" s="131"/>
      <c r="FAB310" s="27"/>
      <c r="FAC310" s="19"/>
      <c r="FAE310" s="75"/>
      <c r="FAG310" s="22"/>
      <c r="FAH310" s="131"/>
      <c r="FAJ310" s="27"/>
      <c r="FAK310" s="19"/>
      <c r="FAM310" s="75"/>
      <c r="FAO310" s="22"/>
      <c r="FAP310" s="131"/>
      <c r="FAR310" s="27"/>
      <c r="FAS310" s="19"/>
      <c r="FAU310" s="75"/>
      <c r="FAW310" s="22"/>
      <c r="FAX310" s="131"/>
      <c r="FAZ310" s="27"/>
      <c r="FBA310" s="19"/>
      <c r="FBC310" s="75"/>
      <c r="FBE310" s="22"/>
      <c r="FBF310" s="131"/>
      <c r="FBH310" s="27"/>
      <c r="FBI310" s="19"/>
      <c r="FBK310" s="75"/>
      <c r="FBM310" s="22"/>
      <c r="FBN310" s="131"/>
      <c r="FBP310" s="27"/>
      <c r="FBQ310" s="19"/>
      <c r="FBS310" s="75"/>
      <c r="FBU310" s="22"/>
      <c r="FBV310" s="131"/>
      <c r="FBX310" s="27"/>
      <c r="FBY310" s="19"/>
      <c r="FCA310" s="75"/>
      <c r="FCC310" s="22"/>
      <c r="FCD310" s="131"/>
      <c r="FCF310" s="27"/>
      <c r="FCG310" s="19"/>
      <c r="FCI310" s="75"/>
      <c r="FCK310" s="22"/>
      <c r="FCL310" s="131"/>
      <c r="FCN310" s="27"/>
      <c r="FCO310" s="19"/>
      <c r="FCQ310" s="75"/>
      <c r="FCS310" s="22"/>
      <c r="FCT310" s="131"/>
      <c r="FCV310" s="27"/>
      <c r="FCW310" s="19"/>
      <c r="FCY310" s="75"/>
      <c r="FDA310" s="22"/>
      <c r="FDB310" s="131"/>
      <c r="FDD310" s="27"/>
      <c r="FDE310" s="19"/>
      <c r="FDG310" s="75"/>
      <c r="FDI310" s="22"/>
      <c r="FDJ310" s="131"/>
      <c r="FDL310" s="27"/>
      <c r="FDM310" s="19"/>
      <c r="FDO310" s="75"/>
      <c r="FDQ310" s="22"/>
      <c r="FDR310" s="131"/>
      <c r="FDT310" s="27"/>
      <c r="FDU310" s="19"/>
      <c r="FDW310" s="75"/>
      <c r="FDY310" s="22"/>
      <c r="FDZ310" s="131"/>
      <c r="FEB310" s="27"/>
      <c r="FEC310" s="19"/>
      <c r="FEE310" s="75"/>
      <c r="FEG310" s="22"/>
      <c r="FEH310" s="131"/>
      <c r="FEJ310" s="27"/>
      <c r="FEK310" s="19"/>
      <c r="FEM310" s="75"/>
      <c r="FEO310" s="22"/>
      <c r="FEP310" s="131"/>
      <c r="FER310" s="27"/>
      <c r="FES310" s="19"/>
      <c r="FEU310" s="75"/>
      <c r="FEW310" s="22"/>
      <c r="FEX310" s="131"/>
      <c r="FEZ310" s="27"/>
      <c r="FFA310" s="19"/>
      <c r="FFC310" s="75"/>
      <c r="FFE310" s="22"/>
      <c r="FFF310" s="131"/>
      <c r="FFH310" s="27"/>
      <c r="FFI310" s="19"/>
      <c r="FFK310" s="75"/>
      <c r="FFM310" s="22"/>
      <c r="FFN310" s="131"/>
      <c r="FFP310" s="27"/>
      <c r="FFQ310" s="19"/>
      <c r="FFS310" s="75"/>
      <c r="FFU310" s="22"/>
      <c r="FFV310" s="131"/>
      <c r="FFX310" s="27"/>
      <c r="FFY310" s="19"/>
      <c r="FGA310" s="75"/>
      <c r="FGC310" s="22"/>
      <c r="FGD310" s="131"/>
      <c r="FGF310" s="27"/>
      <c r="FGG310" s="19"/>
      <c r="FGI310" s="75"/>
      <c r="FGK310" s="22"/>
      <c r="FGL310" s="131"/>
      <c r="FGN310" s="27"/>
      <c r="FGO310" s="19"/>
      <c r="FGQ310" s="75"/>
      <c r="FGS310" s="22"/>
      <c r="FGT310" s="131"/>
      <c r="FGV310" s="27"/>
      <c r="FGW310" s="19"/>
      <c r="FGY310" s="75"/>
      <c r="FHA310" s="22"/>
      <c r="FHB310" s="131"/>
      <c r="FHD310" s="27"/>
      <c r="FHE310" s="19"/>
      <c r="FHG310" s="75"/>
      <c r="FHI310" s="22"/>
      <c r="FHJ310" s="131"/>
      <c r="FHL310" s="27"/>
      <c r="FHM310" s="19"/>
      <c r="FHO310" s="75"/>
      <c r="FHQ310" s="22"/>
      <c r="FHR310" s="131"/>
      <c r="FHT310" s="27"/>
      <c r="FHU310" s="19"/>
      <c r="FHW310" s="75"/>
      <c r="FHY310" s="22"/>
      <c r="FHZ310" s="131"/>
      <c r="FIB310" s="27"/>
      <c r="FIC310" s="19"/>
      <c r="FIE310" s="75"/>
      <c r="FIG310" s="22"/>
      <c r="FIH310" s="131"/>
      <c r="FIJ310" s="27"/>
      <c r="FIK310" s="19"/>
      <c r="FIM310" s="75"/>
      <c r="FIO310" s="22"/>
      <c r="FIP310" s="131"/>
      <c r="FIR310" s="27"/>
      <c r="FIS310" s="19"/>
      <c r="FIU310" s="75"/>
      <c r="FIW310" s="22"/>
      <c r="FIX310" s="131"/>
      <c r="FIZ310" s="27"/>
      <c r="FJA310" s="19"/>
      <c r="FJC310" s="75"/>
      <c r="FJE310" s="22"/>
      <c r="FJF310" s="131"/>
      <c r="FJH310" s="27"/>
      <c r="FJI310" s="19"/>
      <c r="FJK310" s="75"/>
      <c r="FJM310" s="22"/>
      <c r="FJN310" s="131"/>
      <c r="FJP310" s="27"/>
      <c r="FJQ310" s="19"/>
      <c r="FJS310" s="75"/>
      <c r="FJU310" s="22"/>
      <c r="FJV310" s="131"/>
      <c r="FJX310" s="27"/>
      <c r="FJY310" s="19"/>
      <c r="FKA310" s="75"/>
      <c r="FKC310" s="22"/>
      <c r="FKD310" s="131"/>
      <c r="FKF310" s="27"/>
      <c r="FKG310" s="19"/>
      <c r="FKI310" s="75"/>
      <c r="FKK310" s="22"/>
      <c r="FKL310" s="131"/>
      <c r="FKN310" s="27"/>
      <c r="FKO310" s="19"/>
      <c r="FKQ310" s="75"/>
      <c r="FKS310" s="22"/>
      <c r="FKT310" s="131"/>
      <c r="FKV310" s="27"/>
      <c r="FKW310" s="19"/>
      <c r="FKY310" s="75"/>
      <c r="FLA310" s="22"/>
      <c r="FLB310" s="131"/>
      <c r="FLD310" s="27"/>
      <c r="FLE310" s="19"/>
      <c r="FLG310" s="75"/>
      <c r="FLI310" s="22"/>
      <c r="FLJ310" s="131"/>
      <c r="FLL310" s="27"/>
      <c r="FLM310" s="19"/>
      <c r="FLO310" s="75"/>
      <c r="FLQ310" s="22"/>
      <c r="FLR310" s="131"/>
      <c r="FLT310" s="27"/>
      <c r="FLU310" s="19"/>
      <c r="FLW310" s="75"/>
      <c r="FLY310" s="22"/>
      <c r="FLZ310" s="131"/>
      <c r="FMB310" s="27"/>
      <c r="FMC310" s="19"/>
      <c r="FME310" s="75"/>
      <c r="FMG310" s="22"/>
      <c r="FMH310" s="131"/>
      <c r="FMJ310" s="27"/>
      <c r="FMK310" s="19"/>
      <c r="FMM310" s="75"/>
      <c r="FMO310" s="22"/>
      <c r="FMP310" s="131"/>
      <c r="FMR310" s="27"/>
      <c r="FMS310" s="19"/>
      <c r="FMU310" s="75"/>
      <c r="FMW310" s="22"/>
      <c r="FMX310" s="131"/>
      <c r="FMZ310" s="27"/>
      <c r="FNA310" s="19"/>
      <c r="FNC310" s="75"/>
      <c r="FNE310" s="22"/>
      <c r="FNF310" s="131"/>
      <c r="FNH310" s="27"/>
      <c r="FNI310" s="19"/>
      <c r="FNK310" s="75"/>
      <c r="FNM310" s="22"/>
      <c r="FNN310" s="131"/>
      <c r="FNP310" s="27"/>
      <c r="FNQ310" s="19"/>
      <c r="FNS310" s="75"/>
      <c r="FNU310" s="22"/>
      <c r="FNV310" s="131"/>
      <c r="FNX310" s="27"/>
      <c r="FNY310" s="19"/>
      <c r="FOA310" s="75"/>
      <c r="FOC310" s="22"/>
      <c r="FOD310" s="131"/>
      <c r="FOF310" s="27"/>
      <c r="FOG310" s="19"/>
      <c r="FOI310" s="75"/>
      <c r="FOK310" s="22"/>
      <c r="FOL310" s="131"/>
      <c r="FON310" s="27"/>
      <c r="FOO310" s="19"/>
      <c r="FOQ310" s="75"/>
      <c r="FOS310" s="22"/>
      <c r="FOT310" s="131"/>
      <c r="FOV310" s="27"/>
      <c r="FOW310" s="19"/>
      <c r="FOY310" s="75"/>
      <c r="FPA310" s="22"/>
      <c r="FPB310" s="131"/>
      <c r="FPD310" s="27"/>
      <c r="FPE310" s="19"/>
      <c r="FPG310" s="75"/>
      <c r="FPI310" s="22"/>
      <c r="FPJ310" s="131"/>
      <c r="FPL310" s="27"/>
      <c r="FPM310" s="19"/>
      <c r="FPO310" s="75"/>
      <c r="FPQ310" s="22"/>
      <c r="FPR310" s="131"/>
      <c r="FPT310" s="27"/>
      <c r="FPU310" s="19"/>
      <c r="FPW310" s="75"/>
      <c r="FPY310" s="22"/>
      <c r="FPZ310" s="131"/>
      <c r="FQB310" s="27"/>
      <c r="FQC310" s="19"/>
      <c r="FQE310" s="75"/>
      <c r="FQG310" s="22"/>
      <c r="FQH310" s="131"/>
      <c r="FQJ310" s="27"/>
      <c r="FQK310" s="19"/>
      <c r="FQM310" s="75"/>
      <c r="FQO310" s="22"/>
      <c r="FQP310" s="131"/>
      <c r="FQR310" s="27"/>
      <c r="FQS310" s="19"/>
      <c r="FQU310" s="75"/>
      <c r="FQW310" s="22"/>
      <c r="FQX310" s="131"/>
      <c r="FQZ310" s="27"/>
      <c r="FRA310" s="19"/>
      <c r="FRC310" s="75"/>
      <c r="FRE310" s="22"/>
      <c r="FRF310" s="131"/>
      <c r="FRH310" s="27"/>
      <c r="FRI310" s="19"/>
      <c r="FRK310" s="75"/>
      <c r="FRM310" s="22"/>
      <c r="FRN310" s="131"/>
      <c r="FRP310" s="27"/>
      <c r="FRQ310" s="19"/>
      <c r="FRS310" s="75"/>
      <c r="FRU310" s="22"/>
      <c r="FRV310" s="131"/>
      <c r="FRX310" s="27"/>
      <c r="FRY310" s="19"/>
      <c r="FSA310" s="75"/>
      <c r="FSC310" s="22"/>
      <c r="FSD310" s="131"/>
      <c r="FSF310" s="27"/>
      <c r="FSG310" s="19"/>
      <c r="FSI310" s="75"/>
      <c r="FSK310" s="22"/>
      <c r="FSL310" s="131"/>
      <c r="FSN310" s="27"/>
      <c r="FSO310" s="19"/>
      <c r="FSQ310" s="75"/>
      <c r="FSS310" s="22"/>
      <c r="FST310" s="131"/>
      <c r="FSV310" s="27"/>
      <c r="FSW310" s="19"/>
      <c r="FSY310" s="75"/>
      <c r="FTA310" s="22"/>
      <c r="FTB310" s="131"/>
      <c r="FTD310" s="27"/>
      <c r="FTE310" s="19"/>
      <c r="FTG310" s="75"/>
      <c r="FTI310" s="22"/>
      <c r="FTJ310" s="131"/>
      <c r="FTL310" s="27"/>
      <c r="FTM310" s="19"/>
      <c r="FTO310" s="75"/>
      <c r="FTQ310" s="22"/>
      <c r="FTR310" s="131"/>
      <c r="FTT310" s="27"/>
      <c r="FTU310" s="19"/>
      <c r="FTW310" s="75"/>
      <c r="FTY310" s="22"/>
      <c r="FTZ310" s="131"/>
      <c r="FUB310" s="27"/>
      <c r="FUC310" s="19"/>
      <c r="FUE310" s="75"/>
      <c r="FUG310" s="22"/>
      <c r="FUH310" s="131"/>
      <c r="FUJ310" s="27"/>
      <c r="FUK310" s="19"/>
      <c r="FUM310" s="75"/>
      <c r="FUO310" s="22"/>
      <c r="FUP310" s="131"/>
      <c r="FUR310" s="27"/>
      <c r="FUS310" s="19"/>
      <c r="FUU310" s="75"/>
      <c r="FUW310" s="22"/>
      <c r="FUX310" s="131"/>
      <c r="FUZ310" s="27"/>
      <c r="FVA310" s="19"/>
      <c r="FVC310" s="75"/>
      <c r="FVE310" s="22"/>
      <c r="FVF310" s="131"/>
      <c r="FVH310" s="27"/>
      <c r="FVI310" s="19"/>
      <c r="FVK310" s="75"/>
      <c r="FVM310" s="22"/>
      <c r="FVN310" s="131"/>
      <c r="FVP310" s="27"/>
      <c r="FVQ310" s="19"/>
      <c r="FVS310" s="75"/>
      <c r="FVU310" s="22"/>
      <c r="FVV310" s="131"/>
      <c r="FVX310" s="27"/>
      <c r="FVY310" s="19"/>
      <c r="FWA310" s="75"/>
      <c r="FWC310" s="22"/>
      <c r="FWD310" s="131"/>
      <c r="FWF310" s="27"/>
      <c r="FWG310" s="19"/>
      <c r="FWI310" s="75"/>
      <c r="FWK310" s="22"/>
      <c r="FWL310" s="131"/>
      <c r="FWN310" s="27"/>
      <c r="FWO310" s="19"/>
      <c r="FWQ310" s="75"/>
      <c r="FWS310" s="22"/>
      <c r="FWT310" s="131"/>
      <c r="FWV310" s="27"/>
      <c r="FWW310" s="19"/>
      <c r="FWY310" s="75"/>
      <c r="FXA310" s="22"/>
      <c r="FXB310" s="131"/>
      <c r="FXD310" s="27"/>
      <c r="FXE310" s="19"/>
      <c r="FXG310" s="75"/>
      <c r="FXI310" s="22"/>
      <c r="FXJ310" s="131"/>
      <c r="FXL310" s="27"/>
      <c r="FXM310" s="19"/>
      <c r="FXO310" s="75"/>
      <c r="FXQ310" s="22"/>
      <c r="FXR310" s="131"/>
      <c r="FXT310" s="27"/>
      <c r="FXU310" s="19"/>
      <c r="FXW310" s="75"/>
      <c r="FXY310" s="22"/>
      <c r="FXZ310" s="131"/>
      <c r="FYB310" s="27"/>
      <c r="FYC310" s="19"/>
      <c r="FYE310" s="75"/>
      <c r="FYG310" s="22"/>
      <c r="FYH310" s="131"/>
      <c r="FYJ310" s="27"/>
      <c r="FYK310" s="19"/>
      <c r="FYM310" s="75"/>
      <c r="FYO310" s="22"/>
      <c r="FYP310" s="131"/>
      <c r="FYR310" s="27"/>
      <c r="FYS310" s="19"/>
      <c r="FYU310" s="75"/>
      <c r="FYW310" s="22"/>
      <c r="FYX310" s="131"/>
      <c r="FYZ310" s="27"/>
      <c r="FZA310" s="19"/>
      <c r="FZC310" s="75"/>
      <c r="FZE310" s="22"/>
      <c r="FZF310" s="131"/>
      <c r="FZH310" s="27"/>
      <c r="FZI310" s="19"/>
      <c r="FZK310" s="75"/>
      <c r="FZM310" s="22"/>
      <c r="FZN310" s="131"/>
      <c r="FZP310" s="27"/>
      <c r="FZQ310" s="19"/>
      <c r="FZS310" s="75"/>
      <c r="FZU310" s="22"/>
      <c r="FZV310" s="131"/>
      <c r="FZX310" s="27"/>
      <c r="FZY310" s="19"/>
      <c r="GAA310" s="75"/>
      <c r="GAC310" s="22"/>
      <c r="GAD310" s="131"/>
      <c r="GAF310" s="27"/>
      <c r="GAG310" s="19"/>
      <c r="GAI310" s="75"/>
      <c r="GAK310" s="22"/>
      <c r="GAL310" s="131"/>
      <c r="GAN310" s="27"/>
      <c r="GAO310" s="19"/>
      <c r="GAQ310" s="75"/>
      <c r="GAS310" s="22"/>
      <c r="GAT310" s="131"/>
      <c r="GAV310" s="27"/>
      <c r="GAW310" s="19"/>
      <c r="GAY310" s="75"/>
      <c r="GBA310" s="22"/>
      <c r="GBB310" s="131"/>
      <c r="GBD310" s="27"/>
      <c r="GBE310" s="19"/>
      <c r="GBG310" s="75"/>
      <c r="GBI310" s="22"/>
      <c r="GBJ310" s="131"/>
      <c r="GBL310" s="27"/>
      <c r="GBM310" s="19"/>
      <c r="GBO310" s="75"/>
      <c r="GBQ310" s="22"/>
      <c r="GBR310" s="131"/>
      <c r="GBT310" s="27"/>
      <c r="GBU310" s="19"/>
      <c r="GBW310" s="75"/>
      <c r="GBY310" s="22"/>
      <c r="GBZ310" s="131"/>
      <c r="GCB310" s="27"/>
      <c r="GCC310" s="19"/>
      <c r="GCE310" s="75"/>
      <c r="GCG310" s="22"/>
      <c r="GCH310" s="131"/>
      <c r="GCJ310" s="27"/>
      <c r="GCK310" s="19"/>
      <c r="GCM310" s="75"/>
      <c r="GCO310" s="22"/>
      <c r="GCP310" s="131"/>
      <c r="GCR310" s="27"/>
      <c r="GCS310" s="19"/>
      <c r="GCU310" s="75"/>
      <c r="GCW310" s="22"/>
      <c r="GCX310" s="131"/>
      <c r="GCZ310" s="27"/>
      <c r="GDA310" s="19"/>
      <c r="GDC310" s="75"/>
      <c r="GDE310" s="22"/>
      <c r="GDF310" s="131"/>
      <c r="GDH310" s="27"/>
      <c r="GDI310" s="19"/>
      <c r="GDK310" s="75"/>
      <c r="GDM310" s="22"/>
      <c r="GDN310" s="131"/>
      <c r="GDP310" s="27"/>
      <c r="GDQ310" s="19"/>
      <c r="GDS310" s="75"/>
      <c r="GDU310" s="22"/>
      <c r="GDV310" s="131"/>
      <c r="GDX310" s="27"/>
      <c r="GDY310" s="19"/>
      <c r="GEA310" s="75"/>
      <c r="GEC310" s="22"/>
      <c r="GED310" s="131"/>
      <c r="GEF310" s="27"/>
      <c r="GEG310" s="19"/>
      <c r="GEI310" s="75"/>
      <c r="GEK310" s="22"/>
      <c r="GEL310" s="131"/>
      <c r="GEN310" s="27"/>
      <c r="GEO310" s="19"/>
      <c r="GEQ310" s="75"/>
      <c r="GES310" s="22"/>
      <c r="GET310" s="131"/>
      <c r="GEV310" s="27"/>
      <c r="GEW310" s="19"/>
      <c r="GEY310" s="75"/>
      <c r="GFA310" s="22"/>
      <c r="GFB310" s="131"/>
      <c r="GFD310" s="27"/>
      <c r="GFE310" s="19"/>
      <c r="GFG310" s="75"/>
      <c r="GFI310" s="22"/>
      <c r="GFJ310" s="131"/>
      <c r="GFL310" s="27"/>
      <c r="GFM310" s="19"/>
      <c r="GFO310" s="75"/>
      <c r="GFQ310" s="22"/>
      <c r="GFR310" s="131"/>
      <c r="GFT310" s="27"/>
      <c r="GFU310" s="19"/>
      <c r="GFW310" s="75"/>
      <c r="GFY310" s="22"/>
      <c r="GFZ310" s="131"/>
      <c r="GGB310" s="27"/>
      <c r="GGC310" s="19"/>
      <c r="GGE310" s="75"/>
      <c r="GGG310" s="22"/>
      <c r="GGH310" s="131"/>
      <c r="GGJ310" s="27"/>
      <c r="GGK310" s="19"/>
      <c r="GGM310" s="75"/>
      <c r="GGO310" s="22"/>
      <c r="GGP310" s="131"/>
      <c r="GGR310" s="27"/>
      <c r="GGS310" s="19"/>
      <c r="GGU310" s="75"/>
      <c r="GGW310" s="22"/>
      <c r="GGX310" s="131"/>
      <c r="GGZ310" s="27"/>
      <c r="GHA310" s="19"/>
      <c r="GHC310" s="75"/>
      <c r="GHE310" s="22"/>
      <c r="GHF310" s="131"/>
      <c r="GHH310" s="27"/>
      <c r="GHI310" s="19"/>
      <c r="GHK310" s="75"/>
      <c r="GHM310" s="22"/>
      <c r="GHN310" s="131"/>
      <c r="GHP310" s="27"/>
      <c r="GHQ310" s="19"/>
      <c r="GHS310" s="75"/>
      <c r="GHU310" s="22"/>
      <c r="GHV310" s="131"/>
      <c r="GHX310" s="27"/>
      <c r="GHY310" s="19"/>
      <c r="GIA310" s="75"/>
      <c r="GIC310" s="22"/>
      <c r="GID310" s="131"/>
      <c r="GIF310" s="27"/>
      <c r="GIG310" s="19"/>
      <c r="GII310" s="75"/>
      <c r="GIK310" s="22"/>
      <c r="GIL310" s="131"/>
      <c r="GIN310" s="27"/>
      <c r="GIO310" s="19"/>
      <c r="GIQ310" s="75"/>
      <c r="GIS310" s="22"/>
      <c r="GIT310" s="131"/>
      <c r="GIV310" s="27"/>
      <c r="GIW310" s="19"/>
      <c r="GIY310" s="75"/>
      <c r="GJA310" s="22"/>
      <c r="GJB310" s="131"/>
      <c r="GJD310" s="27"/>
      <c r="GJE310" s="19"/>
      <c r="GJG310" s="75"/>
      <c r="GJI310" s="22"/>
      <c r="GJJ310" s="131"/>
      <c r="GJL310" s="27"/>
      <c r="GJM310" s="19"/>
      <c r="GJO310" s="75"/>
      <c r="GJQ310" s="22"/>
      <c r="GJR310" s="131"/>
      <c r="GJT310" s="27"/>
      <c r="GJU310" s="19"/>
      <c r="GJW310" s="75"/>
      <c r="GJY310" s="22"/>
      <c r="GJZ310" s="131"/>
      <c r="GKB310" s="27"/>
      <c r="GKC310" s="19"/>
      <c r="GKE310" s="75"/>
      <c r="GKG310" s="22"/>
      <c r="GKH310" s="131"/>
      <c r="GKJ310" s="27"/>
      <c r="GKK310" s="19"/>
      <c r="GKM310" s="75"/>
      <c r="GKO310" s="22"/>
      <c r="GKP310" s="131"/>
      <c r="GKR310" s="27"/>
      <c r="GKS310" s="19"/>
      <c r="GKU310" s="75"/>
      <c r="GKW310" s="22"/>
      <c r="GKX310" s="131"/>
      <c r="GKZ310" s="27"/>
      <c r="GLA310" s="19"/>
      <c r="GLC310" s="75"/>
      <c r="GLE310" s="22"/>
      <c r="GLF310" s="131"/>
      <c r="GLH310" s="27"/>
      <c r="GLI310" s="19"/>
      <c r="GLK310" s="75"/>
      <c r="GLM310" s="22"/>
      <c r="GLN310" s="131"/>
      <c r="GLP310" s="27"/>
      <c r="GLQ310" s="19"/>
      <c r="GLS310" s="75"/>
      <c r="GLU310" s="22"/>
      <c r="GLV310" s="131"/>
      <c r="GLX310" s="27"/>
      <c r="GLY310" s="19"/>
      <c r="GMA310" s="75"/>
      <c r="GMC310" s="22"/>
      <c r="GMD310" s="131"/>
      <c r="GMF310" s="27"/>
      <c r="GMG310" s="19"/>
      <c r="GMI310" s="75"/>
      <c r="GMK310" s="22"/>
      <c r="GML310" s="131"/>
      <c r="GMN310" s="27"/>
      <c r="GMO310" s="19"/>
      <c r="GMQ310" s="75"/>
      <c r="GMS310" s="22"/>
      <c r="GMT310" s="131"/>
      <c r="GMV310" s="27"/>
      <c r="GMW310" s="19"/>
      <c r="GMY310" s="75"/>
      <c r="GNA310" s="22"/>
      <c r="GNB310" s="131"/>
      <c r="GND310" s="27"/>
      <c r="GNE310" s="19"/>
      <c r="GNG310" s="75"/>
      <c r="GNI310" s="22"/>
      <c r="GNJ310" s="131"/>
      <c r="GNL310" s="27"/>
      <c r="GNM310" s="19"/>
      <c r="GNO310" s="75"/>
      <c r="GNQ310" s="22"/>
      <c r="GNR310" s="131"/>
      <c r="GNT310" s="27"/>
      <c r="GNU310" s="19"/>
      <c r="GNW310" s="75"/>
      <c r="GNY310" s="22"/>
      <c r="GNZ310" s="131"/>
      <c r="GOB310" s="27"/>
      <c r="GOC310" s="19"/>
      <c r="GOE310" s="75"/>
      <c r="GOG310" s="22"/>
      <c r="GOH310" s="131"/>
      <c r="GOJ310" s="27"/>
      <c r="GOK310" s="19"/>
      <c r="GOM310" s="75"/>
      <c r="GOO310" s="22"/>
      <c r="GOP310" s="131"/>
      <c r="GOR310" s="27"/>
      <c r="GOS310" s="19"/>
      <c r="GOU310" s="75"/>
      <c r="GOW310" s="22"/>
      <c r="GOX310" s="131"/>
      <c r="GOZ310" s="27"/>
      <c r="GPA310" s="19"/>
      <c r="GPC310" s="75"/>
      <c r="GPE310" s="22"/>
      <c r="GPF310" s="131"/>
      <c r="GPH310" s="27"/>
      <c r="GPI310" s="19"/>
      <c r="GPK310" s="75"/>
      <c r="GPM310" s="22"/>
      <c r="GPN310" s="131"/>
      <c r="GPP310" s="27"/>
      <c r="GPQ310" s="19"/>
      <c r="GPS310" s="75"/>
      <c r="GPU310" s="22"/>
      <c r="GPV310" s="131"/>
      <c r="GPX310" s="27"/>
      <c r="GPY310" s="19"/>
      <c r="GQA310" s="75"/>
      <c r="GQC310" s="22"/>
      <c r="GQD310" s="131"/>
      <c r="GQF310" s="27"/>
      <c r="GQG310" s="19"/>
      <c r="GQI310" s="75"/>
      <c r="GQK310" s="22"/>
      <c r="GQL310" s="131"/>
      <c r="GQN310" s="27"/>
      <c r="GQO310" s="19"/>
      <c r="GQQ310" s="75"/>
      <c r="GQS310" s="22"/>
      <c r="GQT310" s="131"/>
      <c r="GQV310" s="27"/>
      <c r="GQW310" s="19"/>
      <c r="GQY310" s="75"/>
      <c r="GRA310" s="22"/>
      <c r="GRB310" s="131"/>
      <c r="GRD310" s="27"/>
      <c r="GRE310" s="19"/>
      <c r="GRG310" s="75"/>
      <c r="GRI310" s="22"/>
      <c r="GRJ310" s="131"/>
      <c r="GRL310" s="27"/>
      <c r="GRM310" s="19"/>
      <c r="GRO310" s="75"/>
      <c r="GRQ310" s="22"/>
      <c r="GRR310" s="131"/>
      <c r="GRT310" s="27"/>
      <c r="GRU310" s="19"/>
      <c r="GRW310" s="75"/>
      <c r="GRY310" s="22"/>
      <c r="GRZ310" s="131"/>
      <c r="GSB310" s="27"/>
      <c r="GSC310" s="19"/>
      <c r="GSE310" s="75"/>
      <c r="GSG310" s="22"/>
      <c r="GSH310" s="131"/>
      <c r="GSJ310" s="27"/>
      <c r="GSK310" s="19"/>
      <c r="GSM310" s="75"/>
      <c r="GSO310" s="22"/>
      <c r="GSP310" s="131"/>
      <c r="GSR310" s="27"/>
      <c r="GSS310" s="19"/>
      <c r="GSU310" s="75"/>
      <c r="GSW310" s="22"/>
      <c r="GSX310" s="131"/>
      <c r="GSZ310" s="27"/>
      <c r="GTA310" s="19"/>
      <c r="GTC310" s="75"/>
      <c r="GTE310" s="22"/>
      <c r="GTF310" s="131"/>
      <c r="GTH310" s="27"/>
      <c r="GTI310" s="19"/>
      <c r="GTK310" s="75"/>
      <c r="GTM310" s="22"/>
      <c r="GTN310" s="131"/>
      <c r="GTP310" s="27"/>
      <c r="GTQ310" s="19"/>
      <c r="GTS310" s="75"/>
      <c r="GTU310" s="22"/>
      <c r="GTV310" s="131"/>
      <c r="GTX310" s="27"/>
      <c r="GTY310" s="19"/>
      <c r="GUA310" s="75"/>
      <c r="GUC310" s="22"/>
      <c r="GUD310" s="131"/>
      <c r="GUF310" s="27"/>
      <c r="GUG310" s="19"/>
      <c r="GUI310" s="75"/>
      <c r="GUK310" s="22"/>
      <c r="GUL310" s="131"/>
      <c r="GUN310" s="27"/>
      <c r="GUO310" s="19"/>
      <c r="GUQ310" s="75"/>
      <c r="GUS310" s="22"/>
      <c r="GUT310" s="131"/>
      <c r="GUV310" s="27"/>
      <c r="GUW310" s="19"/>
      <c r="GUY310" s="75"/>
      <c r="GVA310" s="22"/>
      <c r="GVB310" s="131"/>
      <c r="GVD310" s="27"/>
      <c r="GVE310" s="19"/>
      <c r="GVG310" s="75"/>
      <c r="GVI310" s="22"/>
      <c r="GVJ310" s="131"/>
      <c r="GVL310" s="27"/>
      <c r="GVM310" s="19"/>
      <c r="GVO310" s="75"/>
      <c r="GVQ310" s="22"/>
      <c r="GVR310" s="131"/>
      <c r="GVT310" s="27"/>
      <c r="GVU310" s="19"/>
      <c r="GVW310" s="75"/>
      <c r="GVY310" s="22"/>
      <c r="GVZ310" s="131"/>
      <c r="GWB310" s="27"/>
      <c r="GWC310" s="19"/>
      <c r="GWE310" s="75"/>
      <c r="GWG310" s="22"/>
      <c r="GWH310" s="131"/>
      <c r="GWJ310" s="27"/>
      <c r="GWK310" s="19"/>
      <c r="GWM310" s="75"/>
      <c r="GWO310" s="22"/>
      <c r="GWP310" s="131"/>
      <c r="GWR310" s="27"/>
      <c r="GWS310" s="19"/>
      <c r="GWU310" s="75"/>
      <c r="GWW310" s="22"/>
      <c r="GWX310" s="131"/>
      <c r="GWZ310" s="27"/>
      <c r="GXA310" s="19"/>
      <c r="GXC310" s="75"/>
      <c r="GXE310" s="22"/>
      <c r="GXF310" s="131"/>
      <c r="GXH310" s="27"/>
      <c r="GXI310" s="19"/>
      <c r="GXK310" s="75"/>
      <c r="GXM310" s="22"/>
      <c r="GXN310" s="131"/>
      <c r="GXP310" s="27"/>
      <c r="GXQ310" s="19"/>
      <c r="GXS310" s="75"/>
      <c r="GXU310" s="22"/>
      <c r="GXV310" s="131"/>
      <c r="GXX310" s="27"/>
      <c r="GXY310" s="19"/>
      <c r="GYA310" s="75"/>
      <c r="GYC310" s="22"/>
      <c r="GYD310" s="131"/>
      <c r="GYF310" s="27"/>
      <c r="GYG310" s="19"/>
      <c r="GYI310" s="75"/>
      <c r="GYK310" s="22"/>
      <c r="GYL310" s="131"/>
      <c r="GYN310" s="27"/>
      <c r="GYO310" s="19"/>
      <c r="GYQ310" s="75"/>
      <c r="GYS310" s="22"/>
      <c r="GYT310" s="131"/>
      <c r="GYV310" s="27"/>
      <c r="GYW310" s="19"/>
      <c r="GYY310" s="75"/>
      <c r="GZA310" s="22"/>
      <c r="GZB310" s="131"/>
      <c r="GZD310" s="27"/>
      <c r="GZE310" s="19"/>
      <c r="GZG310" s="75"/>
      <c r="GZI310" s="22"/>
      <c r="GZJ310" s="131"/>
      <c r="GZL310" s="27"/>
      <c r="GZM310" s="19"/>
      <c r="GZO310" s="75"/>
      <c r="GZQ310" s="22"/>
      <c r="GZR310" s="131"/>
      <c r="GZT310" s="27"/>
      <c r="GZU310" s="19"/>
      <c r="GZW310" s="75"/>
      <c r="GZY310" s="22"/>
      <c r="GZZ310" s="131"/>
      <c r="HAB310" s="27"/>
      <c r="HAC310" s="19"/>
      <c r="HAE310" s="75"/>
      <c r="HAG310" s="22"/>
      <c r="HAH310" s="131"/>
      <c r="HAJ310" s="27"/>
      <c r="HAK310" s="19"/>
      <c r="HAM310" s="75"/>
      <c r="HAO310" s="22"/>
      <c r="HAP310" s="131"/>
      <c r="HAR310" s="27"/>
      <c r="HAS310" s="19"/>
      <c r="HAU310" s="75"/>
      <c r="HAW310" s="22"/>
      <c r="HAX310" s="131"/>
      <c r="HAZ310" s="27"/>
      <c r="HBA310" s="19"/>
      <c r="HBC310" s="75"/>
      <c r="HBE310" s="22"/>
      <c r="HBF310" s="131"/>
      <c r="HBH310" s="27"/>
      <c r="HBI310" s="19"/>
      <c r="HBK310" s="75"/>
      <c r="HBM310" s="22"/>
      <c r="HBN310" s="131"/>
      <c r="HBP310" s="27"/>
      <c r="HBQ310" s="19"/>
      <c r="HBS310" s="75"/>
      <c r="HBU310" s="22"/>
      <c r="HBV310" s="131"/>
      <c r="HBX310" s="27"/>
      <c r="HBY310" s="19"/>
      <c r="HCA310" s="75"/>
      <c r="HCC310" s="22"/>
      <c r="HCD310" s="131"/>
      <c r="HCF310" s="27"/>
      <c r="HCG310" s="19"/>
      <c r="HCI310" s="75"/>
      <c r="HCK310" s="22"/>
      <c r="HCL310" s="131"/>
      <c r="HCN310" s="27"/>
      <c r="HCO310" s="19"/>
      <c r="HCQ310" s="75"/>
      <c r="HCS310" s="22"/>
      <c r="HCT310" s="131"/>
      <c r="HCV310" s="27"/>
      <c r="HCW310" s="19"/>
      <c r="HCY310" s="75"/>
      <c r="HDA310" s="22"/>
      <c r="HDB310" s="131"/>
      <c r="HDD310" s="27"/>
      <c r="HDE310" s="19"/>
      <c r="HDG310" s="75"/>
      <c r="HDI310" s="22"/>
      <c r="HDJ310" s="131"/>
      <c r="HDL310" s="27"/>
      <c r="HDM310" s="19"/>
      <c r="HDO310" s="75"/>
      <c r="HDQ310" s="22"/>
      <c r="HDR310" s="131"/>
      <c r="HDT310" s="27"/>
      <c r="HDU310" s="19"/>
      <c r="HDW310" s="75"/>
      <c r="HDY310" s="22"/>
      <c r="HDZ310" s="131"/>
      <c r="HEB310" s="27"/>
      <c r="HEC310" s="19"/>
      <c r="HEE310" s="75"/>
      <c r="HEG310" s="22"/>
      <c r="HEH310" s="131"/>
      <c r="HEJ310" s="27"/>
      <c r="HEK310" s="19"/>
      <c r="HEM310" s="75"/>
      <c r="HEO310" s="22"/>
      <c r="HEP310" s="131"/>
      <c r="HER310" s="27"/>
      <c r="HES310" s="19"/>
      <c r="HEU310" s="75"/>
      <c r="HEW310" s="22"/>
      <c r="HEX310" s="131"/>
      <c r="HEZ310" s="27"/>
      <c r="HFA310" s="19"/>
      <c r="HFC310" s="75"/>
      <c r="HFE310" s="22"/>
      <c r="HFF310" s="131"/>
      <c r="HFH310" s="27"/>
      <c r="HFI310" s="19"/>
      <c r="HFK310" s="75"/>
      <c r="HFM310" s="22"/>
      <c r="HFN310" s="131"/>
      <c r="HFP310" s="27"/>
      <c r="HFQ310" s="19"/>
      <c r="HFS310" s="75"/>
      <c r="HFU310" s="22"/>
      <c r="HFV310" s="131"/>
      <c r="HFX310" s="27"/>
      <c r="HFY310" s="19"/>
      <c r="HGA310" s="75"/>
      <c r="HGC310" s="22"/>
      <c r="HGD310" s="131"/>
      <c r="HGF310" s="27"/>
      <c r="HGG310" s="19"/>
      <c r="HGI310" s="75"/>
      <c r="HGK310" s="22"/>
      <c r="HGL310" s="131"/>
      <c r="HGN310" s="27"/>
      <c r="HGO310" s="19"/>
      <c r="HGQ310" s="75"/>
      <c r="HGS310" s="22"/>
      <c r="HGT310" s="131"/>
      <c r="HGV310" s="27"/>
      <c r="HGW310" s="19"/>
      <c r="HGY310" s="75"/>
      <c r="HHA310" s="22"/>
      <c r="HHB310" s="131"/>
      <c r="HHD310" s="27"/>
      <c r="HHE310" s="19"/>
      <c r="HHG310" s="75"/>
      <c r="HHI310" s="22"/>
      <c r="HHJ310" s="131"/>
      <c r="HHL310" s="27"/>
      <c r="HHM310" s="19"/>
      <c r="HHO310" s="75"/>
      <c r="HHQ310" s="22"/>
      <c r="HHR310" s="131"/>
      <c r="HHT310" s="27"/>
      <c r="HHU310" s="19"/>
      <c r="HHW310" s="75"/>
      <c r="HHY310" s="22"/>
      <c r="HHZ310" s="131"/>
      <c r="HIB310" s="27"/>
      <c r="HIC310" s="19"/>
      <c r="HIE310" s="75"/>
      <c r="HIG310" s="22"/>
      <c r="HIH310" s="131"/>
      <c r="HIJ310" s="27"/>
      <c r="HIK310" s="19"/>
      <c r="HIM310" s="75"/>
      <c r="HIO310" s="22"/>
      <c r="HIP310" s="131"/>
      <c r="HIR310" s="27"/>
      <c r="HIS310" s="19"/>
      <c r="HIU310" s="75"/>
      <c r="HIW310" s="22"/>
      <c r="HIX310" s="131"/>
      <c r="HIZ310" s="27"/>
      <c r="HJA310" s="19"/>
      <c r="HJC310" s="75"/>
      <c r="HJE310" s="22"/>
      <c r="HJF310" s="131"/>
      <c r="HJH310" s="27"/>
      <c r="HJI310" s="19"/>
      <c r="HJK310" s="75"/>
      <c r="HJM310" s="22"/>
      <c r="HJN310" s="131"/>
      <c r="HJP310" s="27"/>
      <c r="HJQ310" s="19"/>
      <c r="HJS310" s="75"/>
      <c r="HJU310" s="22"/>
      <c r="HJV310" s="131"/>
      <c r="HJX310" s="27"/>
      <c r="HJY310" s="19"/>
      <c r="HKA310" s="75"/>
      <c r="HKC310" s="22"/>
      <c r="HKD310" s="131"/>
      <c r="HKF310" s="27"/>
      <c r="HKG310" s="19"/>
      <c r="HKI310" s="75"/>
      <c r="HKK310" s="22"/>
      <c r="HKL310" s="131"/>
      <c r="HKN310" s="27"/>
      <c r="HKO310" s="19"/>
      <c r="HKQ310" s="75"/>
      <c r="HKS310" s="22"/>
      <c r="HKT310" s="131"/>
      <c r="HKV310" s="27"/>
      <c r="HKW310" s="19"/>
      <c r="HKY310" s="75"/>
      <c r="HLA310" s="22"/>
      <c r="HLB310" s="131"/>
      <c r="HLD310" s="27"/>
      <c r="HLE310" s="19"/>
      <c r="HLG310" s="75"/>
      <c r="HLI310" s="22"/>
      <c r="HLJ310" s="131"/>
      <c r="HLL310" s="27"/>
      <c r="HLM310" s="19"/>
      <c r="HLO310" s="75"/>
      <c r="HLQ310" s="22"/>
      <c r="HLR310" s="131"/>
      <c r="HLT310" s="27"/>
      <c r="HLU310" s="19"/>
      <c r="HLW310" s="75"/>
      <c r="HLY310" s="22"/>
      <c r="HLZ310" s="131"/>
      <c r="HMB310" s="27"/>
      <c r="HMC310" s="19"/>
      <c r="HME310" s="75"/>
      <c r="HMG310" s="22"/>
      <c r="HMH310" s="131"/>
      <c r="HMJ310" s="27"/>
      <c r="HMK310" s="19"/>
      <c r="HMM310" s="75"/>
      <c r="HMO310" s="22"/>
      <c r="HMP310" s="131"/>
      <c r="HMR310" s="27"/>
      <c r="HMS310" s="19"/>
      <c r="HMU310" s="75"/>
      <c r="HMW310" s="22"/>
      <c r="HMX310" s="131"/>
      <c r="HMZ310" s="27"/>
      <c r="HNA310" s="19"/>
      <c r="HNC310" s="75"/>
      <c r="HNE310" s="22"/>
      <c r="HNF310" s="131"/>
      <c r="HNH310" s="27"/>
      <c r="HNI310" s="19"/>
      <c r="HNK310" s="75"/>
      <c r="HNM310" s="22"/>
      <c r="HNN310" s="131"/>
      <c r="HNP310" s="27"/>
      <c r="HNQ310" s="19"/>
      <c r="HNS310" s="75"/>
      <c r="HNU310" s="22"/>
      <c r="HNV310" s="131"/>
      <c r="HNX310" s="27"/>
      <c r="HNY310" s="19"/>
      <c r="HOA310" s="75"/>
      <c r="HOC310" s="22"/>
      <c r="HOD310" s="131"/>
      <c r="HOF310" s="27"/>
      <c r="HOG310" s="19"/>
      <c r="HOI310" s="75"/>
      <c r="HOK310" s="22"/>
      <c r="HOL310" s="131"/>
      <c r="HON310" s="27"/>
      <c r="HOO310" s="19"/>
      <c r="HOQ310" s="75"/>
      <c r="HOS310" s="22"/>
      <c r="HOT310" s="131"/>
      <c r="HOV310" s="27"/>
      <c r="HOW310" s="19"/>
      <c r="HOY310" s="75"/>
      <c r="HPA310" s="22"/>
      <c r="HPB310" s="131"/>
      <c r="HPD310" s="27"/>
      <c r="HPE310" s="19"/>
      <c r="HPG310" s="75"/>
      <c r="HPI310" s="22"/>
      <c r="HPJ310" s="131"/>
      <c r="HPL310" s="27"/>
      <c r="HPM310" s="19"/>
      <c r="HPO310" s="75"/>
      <c r="HPQ310" s="22"/>
      <c r="HPR310" s="131"/>
      <c r="HPT310" s="27"/>
      <c r="HPU310" s="19"/>
      <c r="HPW310" s="75"/>
      <c r="HPY310" s="22"/>
      <c r="HPZ310" s="131"/>
      <c r="HQB310" s="27"/>
      <c r="HQC310" s="19"/>
      <c r="HQE310" s="75"/>
      <c r="HQG310" s="22"/>
      <c r="HQH310" s="131"/>
      <c r="HQJ310" s="27"/>
      <c r="HQK310" s="19"/>
      <c r="HQM310" s="75"/>
      <c r="HQO310" s="22"/>
      <c r="HQP310" s="131"/>
      <c r="HQR310" s="27"/>
      <c r="HQS310" s="19"/>
      <c r="HQU310" s="75"/>
      <c r="HQW310" s="22"/>
      <c r="HQX310" s="131"/>
      <c r="HQZ310" s="27"/>
      <c r="HRA310" s="19"/>
      <c r="HRC310" s="75"/>
      <c r="HRE310" s="22"/>
      <c r="HRF310" s="131"/>
      <c r="HRH310" s="27"/>
      <c r="HRI310" s="19"/>
      <c r="HRK310" s="75"/>
      <c r="HRM310" s="22"/>
      <c r="HRN310" s="131"/>
      <c r="HRP310" s="27"/>
      <c r="HRQ310" s="19"/>
      <c r="HRS310" s="75"/>
      <c r="HRU310" s="22"/>
      <c r="HRV310" s="131"/>
      <c r="HRX310" s="27"/>
      <c r="HRY310" s="19"/>
      <c r="HSA310" s="75"/>
      <c r="HSC310" s="22"/>
      <c r="HSD310" s="131"/>
      <c r="HSF310" s="27"/>
      <c r="HSG310" s="19"/>
      <c r="HSI310" s="75"/>
      <c r="HSK310" s="22"/>
      <c r="HSL310" s="131"/>
      <c r="HSN310" s="27"/>
      <c r="HSO310" s="19"/>
      <c r="HSQ310" s="75"/>
      <c r="HSS310" s="22"/>
      <c r="HST310" s="131"/>
      <c r="HSV310" s="27"/>
      <c r="HSW310" s="19"/>
      <c r="HSY310" s="75"/>
      <c r="HTA310" s="22"/>
      <c r="HTB310" s="131"/>
      <c r="HTD310" s="27"/>
      <c r="HTE310" s="19"/>
      <c r="HTG310" s="75"/>
      <c r="HTI310" s="22"/>
      <c r="HTJ310" s="131"/>
      <c r="HTL310" s="27"/>
      <c r="HTM310" s="19"/>
      <c r="HTO310" s="75"/>
      <c r="HTQ310" s="22"/>
      <c r="HTR310" s="131"/>
      <c r="HTT310" s="27"/>
      <c r="HTU310" s="19"/>
      <c r="HTW310" s="75"/>
      <c r="HTY310" s="22"/>
      <c r="HTZ310" s="131"/>
      <c r="HUB310" s="27"/>
      <c r="HUC310" s="19"/>
      <c r="HUE310" s="75"/>
      <c r="HUG310" s="22"/>
      <c r="HUH310" s="131"/>
      <c r="HUJ310" s="27"/>
      <c r="HUK310" s="19"/>
      <c r="HUM310" s="75"/>
      <c r="HUO310" s="22"/>
      <c r="HUP310" s="131"/>
      <c r="HUR310" s="27"/>
      <c r="HUS310" s="19"/>
      <c r="HUU310" s="75"/>
      <c r="HUW310" s="22"/>
      <c r="HUX310" s="131"/>
      <c r="HUZ310" s="27"/>
      <c r="HVA310" s="19"/>
      <c r="HVC310" s="75"/>
      <c r="HVE310" s="22"/>
      <c r="HVF310" s="131"/>
      <c r="HVH310" s="27"/>
      <c r="HVI310" s="19"/>
      <c r="HVK310" s="75"/>
      <c r="HVM310" s="22"/>
      <c r="HVN310" s="131"/>
      <c r="HVP310" s="27"/>
      <c r="HVQ310" s="19"/>
      <c r="HVS310" s="75"/>
      <c r="HVU310" s="22"/>
      <c r="HVV310" s="131"/>
      <c r="HVX310" s="27"/>
      <c r="HVY310" s="19"/>
      <c r="HWA310" s="75"/>
      <c r="HWC310" s="22"/>
      <c r="HWD310" s="131"/>
      <c r="HWF310" s="27"/>
      <c r="HWG310" s="19"/>
      <c r="HWI310" s="75"/>
      <c r="HWK310" s="22"/>
      <c r="HWL310" s="131"/>
      <c r="HWN310" s="27"/>
      <c r="HWO310" s="19"/>
      <c r="HWQ310" s="75"/>
      <c r="HWS310" s="22"/>
      <c r="HWT310" s="131"/>
      <c r="HWV310" s="27"/>
      <c r="HWW310" s="19"/>
      <c r="HWY310" s="75"/>
      <c r="HXA310" s="22"/>
      <c r="HXB310" s="131"/>
      <c r="HXD310" s="27"/>
      <c r="HXE310" s="19"/>
      <c r="HXG310" s="75"/>
      <c r="HXI310" s="22"/>
      <c r="HXJ310" s="131"/>
      <c r="HXL310" s="27"/>
      <c r="HXM310" s="19"/>
      <c r="HXO310" s="75"/>
      <c r="HXQ310" s="22"/>
      <c r="HXR310" s="131"/>
      <c r="HXT310" s="27"/>
      <c r="HXU310" s="19"/>
      <c r="HXW310" s="75"/>
      <c r="HXY310" s="22"/>
      <c r="HXZ310" s="131"/>
      <c r="HYB310" s="27"/>
      <c r="HYC310" s="19"/>
      <c r="HYE310" s="75"/>
      <c r="HYG310" s="22"/>
      <c r="HYH310" s="131"/>
      <c r="HYJ310" s="27"/>
      <c r="HYK310" s="19"/>
      <c r="HYM310" s="75"/>
      <c r="HYO310" s="22"/>
      <c r="HYP310" s="131"/>
      <c r="HYR310" s="27"/>
      <c r="HYS310" s="19"/>
      <c r="HYU310" s="75"/>
      <c r="HYW310" s="22"/>
      <c r="HYX310" s="131"/>
      <c r="HYZ310" s="27"/>
      <c r="HZA310" s="19"/>
      <c r="HZC310" s="75"/>
      <c r="HZE310" s="22"/>
      <c r="HZF310" s="131"/>
      <c r="HZH310" s="27"/>
      <c r="HZI310" s="19"/>
      <c r="HZK310" s="75"/>
      <c r="HZM310" s="22"/>
      <c r="HZN310" s="131"/>
      <c r="HZP310" s="27"/>
      <c r="HZQ310" s="19"/>
      <c r="HZS310" s="75"/>
      <c r="HZU310" s="22"/>
      <c r="HZV310" s="131"/>
      <c r="HZX310" s="27"/>
      <c r="HZY310" s="19"/>
      <c r="IAA310" s="75"/>
      <c r="IAC310" s="22"/>
      <c r="IAD310" s="131"/>
      <c r="IAF310" s="27"/>
      <c r="IAG310" s="19"/>
      <c r="IAI310" s="75"/>
      <c r="IAK310" s="22"/>
      <c r="IAL310" s="131"/>
      <c r="IAN310" s="27"/>
      <c r="IAO310" s="19"/>
      <c r="IAQ310" s="75"/>
      <c r="IAS310" s="22"/>
      <c r="IAT310" s="131"/>
      <c r="IAV310" s="27"/>
      <c r="IAW310" s="19"/>
      <c r="IAY310" s="75"/>
      <c r="IBA310" s="22"/>
      <c r="IBB310" s="131"/>
      <c r="IBD310" s="27"/>
      <c r="IBE310" s="19"/>
      <c r="IBG310" s="75"/>
      <c r="IBI310" s="22"/>
      <c r="IBJ310" s="131"/>
      <c r="IBL310" s="27"/>
      <c r="IBM310" s="19"/>
      <c r="IBO310" s="75"/>
      <c r="IBQ310" s="22"/>
      <c r="IBR310" s="131"/>
      <c r="IBT310" s="27"/>
      <c r="IBU310" s="19"/>
      <c r="IBW310" s="75"/>
      <c r="IBY310" s="22"/>
      <c r="IBZ310" s="131"/>
      <c r="ICB310" s="27"/>
      <c r="ICC310" s="19"/>
      <c r="ICE310" s="75"/>
      <c r="ICG310" s="22"/>
      <c r="ICH310" s="131"/>
      <c r="ICJ310" s="27"/>
      <c r="ICK310" s="19"/>
      <c r="ICM310" s="75"/>
      <c r="ICO310" s="22"/>
      <c r="ICP310" s="131"/>
      <c r="ICR310" s="27"/>
      <c r="ICS310" s="19"/>
      <c r="ICU310" s="75"/>
      <c r="ICW310" s="22"/>
      <c r="ICX310" s="131"/>
      <c r="ICZ310" s="27"/>
      <c r="IDA310" s="19"/>
      <c r="IDC310" s="75"/>
      <c r="IDE310" s="22"/>
      <c r="IDF310" s="131"/>
      <c r="IDH310" s="27"/>
      <c r="IDI310" s="19"/>
      <c r="IDK310" s="75"/>
      <c r="IDM310" s="22"/>
      <c r="IDN310" s="131"/>
      <c r="IDP310" s="27"/>
      <c r="IDQ310" s="19"/>
      <c r="IDS310" s="75"/>
      <c r="IDU310" s="22"/>
      <c r="IDV310" s="131"/>
      <c r="IDX310" s="27"/>
      <c r="IDY310" s="19"/>
      <c r="IEA310" s="75"/>
      <c r="IEC310" s="22"/>
      <c r="IED310" s="131"/>
      <c r="IEF310" s="27"/>
      <c r="IEG310" s="19"/>
      <c r="IEI310" s="75"/>
      <c r="IEK310" s="22"/>
      <c r="IEL310" s="131"/>
      <c r="IEN310" s="27"/>
      <c r="IEO310" s="19"/>
      <c r="IEQ310" s="75"/>
      <c r="IES310" s="22"/>
      <c r="IET310" s="131"/>
      <c r="IEV310" s="27"/>
      <c r="IEW310" s="19"/>
      <c r="IEY310" s="75"/>
      <c r="IFA310" s="22"/>
      <c r="IFB310" s="131"/>
      <c r="IFD310" s="27"/>
      <c r="IFE310" s="19"/>
      <c r="IFG310" s="75"/>
      <c r="IFI310" s="22"/>
      <c r="IFJ310" s="131"/>
      <c r="IFL310" s="27"/>
      <c r="IFM310" s="19"/>
      <c r="IFO310" s="75"/>
      <c r="IFQ310" s="22"/>
      <c r="IFR310" s="131"/>
      <c r="IFT310" s="27"/>
      <c r="IFU310" s="19"/>
      <c r="IFW310" s="75"/>
      <c r="IFY310" s="22"/>
      <c r="IFZ310" s="131"/>
      <c r="IGB310" s="27"/>
      <c r="IGC310" s="19"/>
      <c r="IGE310" s="75"/>
      <c r="IGG310" s="22"/>
      <c r="IGH310" s="131"/>
      <c r="IGJ310" s="27"/>
      <c r="IGK310" s="19"/>
      <c r="IGM310" s="75"/>
      <c r="IGO310" s="22"/>
      <c r="IGP310" s="131"/>
      <c r="IGR310" s="27"/>
      <c r="IGS310" s="19"/>
      <c r="IGU310" s="75"/>
      <c r="IGW310" s="22"/>
      <c r="IGX310" s="131"/>
      <c r="IGZ310" s="27"/>
      <c r="IHA310" s="19"/>
      <c r="IHC310" s="75"/>
      <c r="IHE310" s="22"/>
      <c r="IHF310" s="131"/>
      <c r="IHH310" s="27"/>
      <c r="IHI310" s="19"/>
      <c r="IHK310" s="75"/>
      <c r="IHM310" s="22"/>
      <c r="IHN310" s="131"/>
      <c r="IHP310" s="27"/>
      <c r="IHQ310" s="19"/>
      <c r="IHS310" s="75"/>
      <c r="IHU310" s="22"/>
      <c r="IHV310" s="131"/>
      <c r="IHX310" s="27"/>
      <c r="IHY310" s="19"/>
      <c r="IIA310" s="75"/>
      <c r="IIC310" s="22"/>
      <c r="IID310" s="131"/>
      <c r="IIF310" s="27"/>
      <c r="IIG310" s="19"/>
      <c r="III310" s="75"/>
      <c r="IIK310" s="22"/>
      <c r="IIL310" s="131"/>
      <c r="IIN310" s="27"/>
      <c r="IIO310" s="19"/>
      <c r="IIQ310" s="75"/>
      <c r="IIS310" s="22"/>
      <c r="IIT310" s="131"/>
      <c r="IIV310" s="27"/>
      <c r="IIW310" s="19"/>
      <c r="IIY310" s="75"/>
      <c r="IJA310" s="22"/>
      <c r="IJB310" s="131"/>
      <c r="IJD310" s="27"/>
      <c r="IJE310" s="19"/>
      <c r="IJG310" s="75"/>
      <c r="IJI310" s="22"/>
      <c r="IJJ310" s="131"/>
      <c r="IJL310" s="27"/>
      <c r="IJM310" s="19"/>
      <c r="IJO310" s="75"/>
      <c r="IJQ310" s="22"/>
      <c r="IJR310" s="131"/>
      <c r="IJT310" s="27"/>
      <c r="IJU310" s="19"/>
      <c r="IJW310" s="75"/>
      <c r="IJY310" s="22"/>
      <c r="IJZ310" s="131"/>
      <c r="IKB310" s="27"/>
      <c r="IKC310" s="19"/>
      <c r="IKE310" s="75"/>
      <c r="IKG310" s="22"/>
      <c r="IKH310" s="131"/>
      <c r="IKJ310" s="27"/>
      <c r="IKK310" s="19"/>
      <c r="IKM310" s="75"/>
      <c r="IKO310" s="22"/>
      <c r="IKP310" s="131"/>
      <c r="IKR310" s="27"/>
      <c r="IKS310" s="19"/>
      <c r="IKU310" s="75"/>
      <c r="IKW310" s="22"/>
      <c r="IKX310" s="131"/>
      <c r="IKZ310" s="27"/>
      <c r="ILA310" s="19"/>
      <c r="ILC310" s="75"/>
      <c r="ILE310" s="22"/>
      <c r="ILF310" s="131"/>
      <c r="ILH310" s="27"/>
      <c r="ILI310" s="19"/>
      <c r="ILK310" s="75"/>
      <c r="ILM310" s="22"/>
      <c r="ILN310" s="131"/>
      <c r="ILP310" s="27"/>
      <c r="ILQ310" s="19"/>
      <c r="ILS310" s="75"/>
      <c r="ILU310" s="22"/>
      <c r="ILV310" s="131"/>
      <c r="ILX310" s="27"/>
      <c r="ILY310" s="19"/>
      <c r="IMA310" s="75"/>
      <c r="IMC310" s="22"/>
      <c r="IMD310" s="131"/>
      <c r="IMF310" s="27"/>
      <c r="IMG310" s="19"/>
      <c r="IMI310" s="75"/>
      <c r="IMK310" s="22"/>
      <c r="IML310" s="131"/>
      <c r="IMN310" s="27"/>
      <c r="IMO310" s="19"/>
      <c r="IMQ310" s="75"/>
      <c r="IMS310" s="22"/>
      <c r="IMT310" s="131"/>
      <c r="IMV310" s="27"/>
      <c r="IMW310" s="19"/>
      <c r="IMY310" s="75"/>
      <c r="INA310" s="22"/>
      <c r="INB310" s="131"/>
      <c r="IND310" s="27"/>
      <c r="INE310" s="19"/>
      <c r="ING310" s="75"/>
      <c r="INI310" s="22"/>
      <c r="INJ310" s="131"/>
      <c r="INL310" s="27"/>
      <c r="INM310" s="19"/>
      <c r="INO310" s="75"/>
      <c r="INQ310" s="22"/>
      <c r="INR310" s="131"/>
      <c r="INT310" s="27"/>
      <c r="INU310" s="19"/>
      <c r="INW310" s="75"/>
      <c r="INY310" s="22"/>
      <c r="INZ310" s="131"/>
      <c r="IOB310" s="27"/>
      <c r="IOC310" s="19"/>
      <c r="IOE310" s="75"/>
      <c r="IOG310" s="22"/>
      <c r="IOH310" s="131"/>
      <c r="IOJ310" s="27"/>
      <c r="IOK310" s="19"/>
      <c r="IOM310" s="75"/>
      <c r="IOO310" s="22"/>
      <c r="IOP310" s="131"/>
      <c r="IOR310" s="27"/>
      <c r="IOS310" s="19"/>
      <c r="IOU310" s="75"/>
      <c r="IOW310" s="22"/>
      <c r="IOX310" s="131"/>
      <c r="IOZ310" s="27"/>
      <c r="IPA310" s="19"/>
      <c r="IPC310" s="75"/>
      <c r="IPE310" s="22"/>
      <c r="IPF310" s="131"/>
      <c r="IPH310" s="27"/>
      <c r="IPI310" s="19"/>
      <c r="IPK310" s="75"/>
      <c r="IPM310" s="22"/>
      <c r="IPN310" s="131"/>
      <c r="IPP310" s="27"/>
      <c r="IPQ310" s="19"/>
      <c r="IPS310" s="75"/>
      <c r="IPU310" s="22"/>
      <c r="IPV310" s="131"/>
      <c r="IPX310" s="27"/>
      <c r="IPY310" s="19"/>
      <c r="IQA310" s="75"/>
      <c r="IQC310" s="22"/>
      <c r="IQD310" s="131"/>
      <c r="IQF310" s="27"/>
      <c r="IQG310" s="19"/>
      <c r="IQI310" s="75"/>
      <c r="IQK310" s="22"/>
      <c r="IQL310" s="131"/>
      <c r="IQN310" s="27"/>
      <c r="IQO310" s="19"/>
      <c r="IQQ310" s="75"/>
      <c r="IQS310" s="22"/>
      <c r="IQT310" s="131"/>
      <c r="IQV310" s="27"/>
      <c r="IQW310" s="19"/>
      <c r="IQY310" s="75"/>
      <c r="IRA310" s="22"/>
      <c r="IRB310" s="131"/>
      <c r="IRD310" s="27"/>
      <c r="IRE310" s="19"/>
      <c r="IRG310" s="75"/>
      <c r="IRI310" s="22"/>
      <c r="IRJ310" s="131"/>
      <c r="IRL310" s="27"/>
      <c r="IRM310" s="19"/>
      <c r="IRO310" s="75"/>
      <c r="IRQ310" s="22"/>
      <c r="IRR310" s="131"/>
      <c r="IRT310" s="27"/>
      <c r="IRU310" s="19"/>
      <c r="IRW310" s="75"/>
      <c r="IRY310" s="22"/>
      <c r="IRZ310" s="131"/>
      <c r="ISB310" s="27"/>
      <c r="ISC310" s="19"/>
      <c r="ISE310" s="75"/>
      <c r="ISG310" s="22"/>
      <c r="ISH310" s="131"/>
      <c r="ISJ310" s="27"/>
      <c r="ISK310" s="19"/>
      <c r="ISM310" s="75"/>
      <c r="ISO310" s="22"/>
      <c r="ISP310" s="131"/>
      <c r="ISR310" s="27"/>
      <c r="ISS310" s="19"/>
      <c r="ISU310" s="75"/>
      <c r="ISW310" s="22"/>
      <c r="ISX310" s="131"/>
      <c r="ISZ310" s="27"/>
      <c r="ITA310" s="19"/>
      <c r="ITC310" s="75"/>
      <c r="ITE310" s="22"/>
      <c r="ITF310" s="131"/>
      <c r="ITH310" s="27"/>
      <c r="ITI310" s="19"/>
      <c r="ITK310" s="75"/>
      <c r="ITM310" s="22"/>
      <c r="ITN310" s="131"/>
      <c r="ITP310" s="27"/>
      <c r="ITQ310" s="19"/>
      <c r="ITS310" s="75"/>
      <c r="ITU310" s="22"/>
      <c r="ITV310" s="131"/>
      <c r="ITX310" s="27"/>
      <c r="ITY310" s="19"/>
      <c r="IUA310" s="75"/>
      <c r="IUC310" s="22"/>
      <c r="IUD310" s="131"/>
      <c r="IUF310" s="27"/>
      <c r="IUG310" s="19"/>
      <c r="IUI310" s="75"/>
      <c r="IUK310" s="22"/>
      <c r="IUL310" s="131"/>
      <c r="IUN310" s="27"/>
      <c r="IUO310" s="19"/>
      <c r="IUQ310" s="75"/>
      <c r="IUS310" s="22"/>
      <c r="IUT310" s="131"/>
      <c r="IUV310" s="27"/>
      <c r="IUW310" s="19"/>
      <c r="IUY310" s="75"/>
      <c r="IVA310" s="22"/>
      <c r="IVB310" s="131"/>
      <c r="IVD310" s="27"/>
      <c r="IVE310" s="19"/>
      <c r="IVG310" s="75"/>
      <c r="IVI310" s="22"/>
      <c r="IVJ310" s="131"/>
      <c r="IVL310" s="27"/>
      <c r="IVM310" s="19"/>
      <c r="IVO310" s="75"/>
      <c r="IVQ310" s="22"/>
      <c r="IVR310" s="131"/>
      <c r="IVT310" s="27"/>
      <c r="IVU310" s="19"/>
      <c r="IVW310" s="75"/>
      <c r="IVY310" s="22"/>
      <c r="IVZ310" s="131"/>
      <c r="IWB310" s="27"/>
      <c r="IWC310" s="19"/>
      <c r="IWE310" s="75"/>
      <c r="IWG310" s="22"/>
      <c r="IWH310" s="131"/>
      <c r="IWJ310" s="27"/>
      <c r="IWK310" s="19"/>
      <c r="IWM310" s="75"/>
      <c r="IWO310" s="22"/>
      <c r="IWP310" s="131"/>
      <c r="IWR310" s="27"/>
      <c r="IWS310" s="19"/>
      <c r="IWU310" s="75"/>
      <c r="IWW310" s="22"/>
      <c r="IWX310" s="131"/>
      <c r="IWZ310" s="27"/>
      <c r="IXA310" s="19"/>
      <c r="IXC310" s="75"/>
      <c r="IXE310" s="22"/>
      <c r="IXF310" s="131"/>
      <c r="IXH310" s="27"/>
      <c r="IXI310" s="19"/>
      <c r="IXK310" s="75"/>
      <c r="IXM310" s="22"/>
      <c r="IXN310" s="131"/>
      <c r="IXP310" s="27"/>
      <c r="IXQ310" s="19"/>
      <c r="IXS310" s="75"/>
      <c r="IXU310" s="22"/>
      <c r="IXV310" s="131"/>
      <c r="IXX310" s="27"/>
      <c r="IXY310" s="19"/>
      <c r="IYA310" s="75"/>
      <c r="IYC310" s="22"/>
      <c r="IYD310" s="131"/>
      <c r="IYF310" s="27"/>
      <c r="IYG310" s="19"/>
      <c r="IYI310" s="75"/>
      <c r="IYK310" s="22"/>
      <c r="IYL310" s="131"/>
      <c r="IYN310" s="27"/>
      <c r="IYO310" s="19"/>
      <c r="IYQ310" s="75"/>
      <c r="IYS310" s="22"/>
      <c r="IYT310" s="131"/>
      <c r="IYV310" s="27"/>
      <c r="IYW310" s="19"/>
      <c r="IYY310" s="75"/>
      <c r="IZA310" s="22"/>
      <c r="IZB310" s="131"/>
      <c r="IZD310" s="27"/>
      <c r="IZE310" s="19"/>
      <c r="IZG310" s="75"/>
      <c r="IZI310" s="22"/>
      <c r="IZJ310" s="131"/>
      <c r="IZL310" s="27"/>
      <c r="IZM310" s="19"/>
      <c r="IZO310" s="75"/>
      <c r="IZQ310" s="22"/>
      <c r="IZR310" s="131"/>
      <c r="IZT310" s="27"/>
      <c r="IZU310" s="19"/>
      <c r="IZW310" s="75"/>
      <c r="IZY310" s="22"/>
      <c r="IZZ310" s="131"/>
      <c r="JAB310" s="27"/>
      <c r="JAC310" s="19"/>
      <c r="JAE310" s="75"/>
      <c r="JAG310" s="22"/>
      <c r="JAH310" s="131"/>
      <c r="JAJ310" s="27"/>
      <c r="JAK310" s="19"/>
      <c r="JAM310" s="75"/>
      <c r="JAO310" s="22"/>
      <c r="JAP310" s="131"/>
      <c r="JAR310" s="27"/>
      <c r="JAS310" s="19"/>
      <c r="JAU310" s="75"/>
      <c r="JAW310" s="22"/>
      <c r="JAX310" s="131"/>
      <c r="JAZ310" s="27"/>
      <c r="JBA310" s="19"/>
      <c r="JBC310" s="75"/>
      <c r="JBE310" s="22"/>
      <c r="JBF310" s="131"/>
      <c r="JBH310" s="27"/>
      <c r="JBI310" s="19"/>
      <c r="JBK310" s="75"/>
      <c r="JBM310" s="22"/>
      <c r="JBN310" s="131"/>
      <c r="JBP310" s="27"/>
      <c r="JBQ310" s="19"/>
      <c r="JBS310" s="75"/>
      <c r="JBU310" s="22"/>
      <c r="JBV310" s="131"/>
      <c r="JBX310" s="27"/>
      <c r="JBY310" s="19"/>
      <c r="JCA310" s="75"/>
      <c r="JCC310" s="22"/>
      <c r="JCD310" s="131"/>
      <c r="JCF310" s="27"/>
      <c r="JCG310" s="19"/>
      <c r="JCI310" s="75"/>
      <c r="JCK310" s="22"/>
      <c r="JCL310" s="131"/>
      <c r="JCN310" s="27"/>
      <c r="JCO310" s="19"/>
      <c r="JCQ310" s="75"/>
      <c r="JCS310" s="22"/>
      <c r="JCT310" s="131"/>
      <c r="JCV310" s="27"/>
      <c r="JCW310" s="19"/>
      <c r="JCY310" s="75"/>
      <c r="JDA310" s="22"/>
      <c r="JDB310" s="131"/>
      <c r="JDD310" s="27"/>
      <c r="JDE310" s="19"/>
      <c r="JDG310" s="75"/>
      <c r="JDI310" s="22"/>
      <c r="JDJ310" s="131"/>
      <c r="JDL310" s="27"/>
      <c r="JDM310" s="19"/>
      <c r="JDO310" s="75"/>
      <c r="JDQ310" s="22"/>
      <c r="JDR310" s="131"/>
      <c r="JDT310" s="27"/>
      <c r="JDU310" s="19"/>
      <c r="JDW310" s="75"/>
      <c r="JDY310" s="22"/>
      <c r="JDZ310" s="131"/>
      <c r="JEB310" s="27"/>
      <c r="JEC310" s="19"/>
      <c r="JEE310" s="75"/>
      <c r="JEG310" s="22"/>
      <c r="JEH310" s="131"/>
      <c r="JEJ310" s="27"/>
      <c r="JEK310" s="19"/>
      <c r="JEM310" s="75"/>
      <c r="JEO310" s="22"/>
      <c r="JEP310" s="131"/>
      <c r="JER310" s="27"/>
      <c r="JES310" s="19"/>
      <c r="JEU310" s="75"/>
      <c r="JEW310" s="22"/>
      <c r="JEX310" s="131"/>
      <c r="JEZ310" s="27"/>
      <c r="JFA310" s="19"/>
      <c r="JFC310" s="75"/>
      <c r="JFE310" s="22"/>
      <c r="JFF310" s="131"/>
      <c r="JFH310" s="27"/>
      <c r="JFI310" s="19"/>
      <c r="JFK310" s="75"/>
      <c r="JFM310" s="22"/>
      <c r="JFN310" s="131"/>
      <c r="JFP310" s="27"/>
      <c r="JFQ310" s="19"/>
      <c r="JFS310" s="75"/>
      <c r="JFU310" s="22"/>
      <c r="JFV310" s="131"/>
      <c r="JFX310" s="27"/>
      <c r="JFY310" s="19"/>
      <c r="JGA310" s="75"/>
      <c r="JGC310" s="22"/>
      <c r="JGD310" s="131"/>
      <c r="JGF310" s="27"/>
      <c r="JGG310" s="19"/>
      <c r="JGI310" s="75"/>
      <c r="JGK310" s="22"/>
      <c r="JGL310" s="131"/>
      <c r="JGN310" s="27"/>
      <c r="JGO310" s="19"/>
      <c r="JGQ310" s="75"/>
      <c r="JGS310" s="22"/>
      <c r="JGT310" s="131"/>
      <c r="JGV310" s="27"/>
      <c r="JGW310" s="19"/>
      <c r="JGY310" s="75"/>
      <c r="JHA310" s="22"/>
      <c r="JHB310" s="131"/>
      <c r="JHD310" s="27"/>
      <c r="JHE310" s="19"/>
      <c r="JHG310" s="75"/>
      <c r="JHI310" s="22"/>
      <c r="JHJ310" s="131"/>
      <c r="JHL310" s="27"/>
      <c r="JHM310" s="19"/>
      <c r="JHO310" s="75"/>
      <c r="JHQ310" s="22"/>
      <c r="JHR310" s="131"/>
      <c r="JHT310" s="27"/>
      <c r="JHU310" s="19"/>
      <c r="JHW310" s="75"/>
      <c r="JHY310" s="22"/>
      <c r="JHZ310" s="131"/>
      <c r="JIB310" s="27"/>
      <c r="JIC310" s="19"/>
      <c r="JIE310" s="75"/>
      <c r="JIG310" s="22"/>
      <c r="JIH310" s="131"/>
      <c r="JIJ310" s="27"/>
      <c r="JIK310" s="19"/>
      <c r="JIM310" s="75"/>
      <c r="JIO310" s="22"/>
      <c r="JIP310" s="131"/>
      <c r="JIR310" s="27"/>
      <c r="JIS310" s="19"/>
      <c r="JIU310" s="75"/>
      <c r="JIW310" s="22"/>
      <c r="JIX310" s="131"/>
      <c r="JIZ310" s="27"/>
      <c r="JJA310" s="19"/>
      <c r="JJC310" s="75"/>
      <c r="JJE310" s="22"/>
      <c r="JJF310" s="131"/>
      <c r="JJH310" s="27"/>
      <c r="JJI310" s="19"/>
      <c r="JJK310" s="75"/>
      <c r="JJM310" s="22"/>
      <c r="JJN310" s="131"/>
      <c r="JJP310" s="27"/>
      <c r="JJQ310" s="19"/>
      <c r="JJS310" s="75"/>
      <c r="JJU310" s="22"/>
      <c r="JJV310" s="131"/>
      <c r="JJX310" s="27"/>
      <c r="JJY310" s="19"/>
      <c r="JKA310" s="75"/>
      <c r="JKC310" s="22"/>
      <c r="JKD310" s="131"/>
      <c r="JKF310" s="27"/>
      <c r="JKG310" s="19"/>
      <c r="JKI310" s="75"/>
      <c r="JKK310" s="22"/>
      <c r="JKL310" s="131"/>
      <c r="JKN310" s="27"/>
      <c r="JKO310" s="19"/>
      <c r="JKQ310" s="75"/>
      <c r="JKS310" s="22"/>
      <c r="JKT310" s="131"/>
      <c r="JKV310" s="27"/>
      <c r="JKW310" s="19"/>
      <c r="JKY310" s="75"/>
      <c r="JLA310" s="22"/>
      <c r="JLB310" s="131"/>
      <c r="JLD310" s="27"/>
      <c r="JLE310" s="19"/>
      <c r="JLG310" s="75"/>
      <c r="JLI310" s="22"/>
      <c r="JLJ310" s="131"/>
      <c r="JLL310" s="27"/>
      <c r="JLM310" s="19"/>
      <c r="JLO310" s="75"/>
      <c r="JLQ310" s="22"/>
      <c r="JLR310" s="131"/>
      <c r="JLT310" s="27"/>
      <c r="JLU310" s="19"/>
      <c r="JLW310" s="75"/>
      <c r="JLY310" s="22"/>
      <c r="JLZ310" s="131"/>
      <c r="JMB310" s="27"/>
      <c r="JMC310" s="19"/>
      <c r="JME310" s="75"/>
      <c r="JMG310" s="22"/>
      <c r="JMH310" s="131"/>
      <c r="JMJ310" s="27"/>
      <c r="JMK310" s="19"/>
      <c r="JMM310" s="75"/>
      <c r="JMO310" s="22"/>
      <c r="JMP310" s="131"/>
      <c r="JMR310" s="27"/>
      <c r="JMS310" s="19"/>
      <c r="JMU310" s="75"/>
      <c r="JMW310" s="22"/>
      <c r="JMX310" s="131"/>
      <c r="JMZ310" s="27"/>
      <c r="JNA310" s="19"/>
      <c r="JNC310" s="75"/>
      <c r="JNE310" s="22"/>
      <c r="JNF310" s="131"/>
      <c r="JNH310" s="27"/>
      <c r="JNI310" s="19"/>
      <c r="JNK310" s="75"/>
      <c r="JNM310" s="22"/>
      <c r="JNN310" s="131"/>
      <c r="JNP310" s="27"/>
      <c r="JNQ310" s="19"/>
      <c r="JNS310" s="75"/>
      <c r="JNU310" s="22"/>
      <c r="JNV310" s="131"/>
      <c r="JNX310" s="27"/>
      <c r="JNY310" s="19"/>
      <c r="JOA310" s="75"/>
      <c r="JOC310" s="22"/>
      <c r="JOD310" s="131"/>
      <c r="JOF310" s="27"/>
      <c r="JOG310" s="19"/>
      <c r="JOI310" s="75"/>
      <c r="JOK310" s="22"/>
      <c r="JOL310" s="131"/>
      <c r="JON310" s="27"/>
      <c r="JOO310" s="19"/>
      <c r="JOQ310" s="75"/>
      <c r="JOS310" s="22"/>
      <c r="JOT310" s="131"/>
      <c r="JOV310" s="27"/>
      <c r="JOW310" s="19"/>
      <c r="JOY310" s="75"/>
      <c r="JPA310" s="22"/>
      <c r="JPB310" s="131"/>
      <c r="JPD310" s="27"/>
      <c r="JPE310" s="19"/>
      <c r="JPG310" s="75"/>
      <c r="JPI310" s="22"/>
      <c r="JPJ310" s="131"/>
      <c r="JPL310" s="27"/>
      <c r="JPM310" s="19"/>
      <c r="JPO310" s="75"/>
      <c r="JPQ310" s="22"/>
      <c r="JPR310" s="131"/>
      <c r="JPT310" s="27"/>
      <c r="JPU310" s="19"/>
      <c r="JPW310" s="75"/>
      <c r="JPY310" s="22"/>
      <c r="JPZ310" s="131"/>
      <c r="JQB310" s="27"/>
      <c r="JQC310" s="19"/>
      <c r="JQE310" s="75"/>
      <c r="JQG310" s="22"/>
      <c r="JQH310" s="131"/>
      <c r="JQJ310" s="27"/>
      <c r="JQK310" s="19"/>
      <c r="JQM310" s="75"/>
      <c r="JQO310" s="22"/>
      <c r="JQP310" s="131"/>
      <c r="JQR310" s="27"/>
      <c r="JQS310" s="19"/>
      <c r="JQU310" s="75"/>
      <c r="JQW310" s="22"/>
      <c r="JQX310" s="131"/>
      <c r="JQZ310" s="27"/>
      <c r="JRA310" s="19"/>
      <c r="JRC310" s="75"/>
      <c r="JRE310" s="22"/>
      <c r="JRF310" s="131"/>
      <c r="JRH310" s="27"/>
      <c r="JRI310" s="19"/>
      <c r="JRK310" s="75"/>
      <c r="JRM310" s="22"/>
      <c r="JRN310" s="131"/>
      <c r="JRP310" s="27"/>
      <c r="JRQ310" s="19"/>
      <c r="JRS310" s="75"/>
      <c r="JRU310" s="22"/>
      <c r="JRV310" s="131"/>
      <c r="JRX310" s="27"/>
      <c r="JRY310" s="19"/>
      <c r="JSA310" s="75"/>
      <c r="JSC310" s="22"/>
      <c r="JSD310" s="131"/>
      <c r="JSF310" s="27"/>
      <c r="JSG310" s="19"/>
      <c r="JSI310" s="75"/>
      <c r="JSK310" s="22"/>
      <c r="JSL310" s="131"/>
      <c r="JSN310" s="27"/>
      <c r="JSO310" s="19"/>
      <c r="JSQ310" s="75"/>
      <c r="JSS310" s="22"/>
      <c r="JST310" s="131"/>
      <c r="JSV310" s="27"/>
      <c r="JSW310" s="19"/>
      <c r="JSY310" s="75"/>
      <c r="JTA310" s="22"/>
      <c r="JTB310" s="131"/>
      <c r="JTD310" s="27"/>
      <c r="JTE310" s="19"/>
      <c r="JTG310" s="75"/>
      <c r="JTI310" s="22"/>
      <c r="JTJ310" s="131"/>
      <c r="JTL310" s="27"/>
      <c r="JTM310" s="19"/>
      <c r="JTO310" s="75"/>
      <c r="JTQ310" s="22"/>
      <c r="JTR310" s="131"/>
      <c r="JTT310" s="27"/>
      <c r="JTU310" s="19"/>
      <c r="JTW310" s="75"/>
      <c r="JTY310" s="22"/>
      <c r="JTZ310" s="131"/>
      <c r="JUB310" s="27"/>
      <c r="JUC310" s="19"/>
      <c r="JUE310" s="75"/>
      <c r="JUG310" s="22"/>
      <c r="JUH310" s="131"/>
      <c r="JUJ310" s="27"/>
      <c r="JUK310" s="19"/>
      <c r="JUM310" s="75"/>
      <c r="JUO310" s="22"/>
      <c r="JUP310" s="131"/>
      <c r="JUR310" s="27"/>
      <c r="JUS310" s="19"/>
      <c r="JUU310" s="75"/>
      <c r="JUW310" s="22"/>
      <c r="JUX310" s="131"/>
      <c r="JUZ310" s="27"/>
      <c r="JVA310" s="19"/>
      <c r="JVC310" s="75"/>
      <c r="JVE310" s="22"/>
      <c r="JVF310" s="131"/>
      <c r="JVH310" s="27"/>
      <c r="JVI310" s="19"/>
      <c r="JVK310" s="75"/>
      <c r="JVM310" s="22"/>
      <c r="JVN310" s="131"/>
      <c r="JVP310" s="27"/>
      <c r="JVQ310" s="19"/>
      <c r="JVS310" s="75"/>
      <c r="JVU310" s="22"/>
      <c r="JVV310" s="131"/>
      <c r="JVX310" s="27"/>
      <c r="JVY310" s="19"/>
      <c r="JWA310" s="75"/>
      <c r="JWC310" s="22"/>
      <c r="JWD310" s="131"/>
      <c r="JWF310" s="27"/>
      <c r="JWG310" s="19"/>
      <c r="JWI310" s="75"/>
      <c r="JWK310" s="22"/>
      <c r="JWL310" s="131"/>
      <c r="JWN310" s="27"/>
      <c r="JWO310" s="19"/>
      <c r="JWQ310" s="75"/>
      <c r="JWS310" s="22"/>
      <c r="JWT310" s="131"/>
      <c r="JWV310" s="27"/>
      <c r="JWW310" s="19"/>
      <c r="JWY310" s="75"/>
      <c r="JXA310" s="22"/>
      <c r="JXB310" s="131"/>
      <c r="JXD310" s="27"/>
      <c r="JXE310" s="19"/>
      <c r="JXG310" s="75"/>
      <c r="JXI310" s="22"/>
      <c r="JXJ310" s="131"/>
      <c r="JXL310" s="27"/>
      <c r="JXM310" s="19"/>
      <c r="JXO310" s="75"/>
      <c r="JXQ310" s="22"/>
      <c r="JXR310" s="131"/>
      <c r="JXT310" s="27"/>
      <c r="JXU310" s="19"/>
      <c r="JXW310" s="75"/>
      <c r="JXY310" s="22"/>
      <c r="JXZ310" s="131"/>
      <c r="JYB310" s="27"/>
      <c r="JYC310" s="19"/>
      <c r="JYE310" s="75"/>
      <c r="JYG310" s="22"/>
      <c r="JYH310" s="131"/>
      <c r="JYJ310" s="27"/>
      <c r="JYK310" s="19"/>
      <c r="JYM310" s="75"/>
      <c r="JYO310" s="22"/>
      <c r="JYP310" s="131"/>
      <c r="JYR310" s="27"/>
      <c r="JYS310" s="19"/>
      <c r="JYU310" s="75"/>
      <c r="JYW310" s="22"/>
      <c r="JYX310" s="131"/>
      <c r="JYZ310" s="27"/>
      <c r="JZA310" s="19"/>
      <c r="JZC310" s="75"/>
      <c r="JZE310" s="22"/>
      <c r="JZF310" s="131"/>
      <c r="JZH310" s="27"/>
      <c r="JZI310" s="19"/>
      <c r="JZK310" s="75"/>
      <c r="JZM310" s="22"/>
      <c r="JZN310" s="131"/>
      <c r="JZP310" s="27"/>
      <c r="JZQ310" s="19"/>
      <c r="JZS310" s="75"/>
      <c r="JZU310" s="22"/>
      <c r="JZV310" s="131"/>
      <c r="JZX310" s="27"/>
      <c r="JZY310" s="19"/>
      <c r="KAA310" s="75"/>
      <c r="KAC310" s="22"/>
      <c r="KAD310" s="131"/>
      <c r="KAF310" s="27"/>
      <c r="KAG310" s="19"/>
      <c r="KAI310" s="75"/>
      <c r="KAK310" s="22"/>
      <c r="KAL310" s="131"/>
      <c r="KAN310" s="27"/>
      <c r="KAO310" s="19"/>
      <c r="KAQ310" s="75"/>
      <c r="KAS310" s="22"/>
      <c r="KAT310" s="131"/>
      <c r="KAV310" s="27"/>
      <c r="KAW310" s="19"/>
      <c r="KAY310" s="75"/>
      <c r="KBA310" s="22"/>
      <c r="KBB310" s="131"/>
      <c r="KBD310" s="27"/>
      <c r="KBE310" s="19"/>
      <c r="KBG310" s="75"/>
      <c r="KBI310" s="22"/>
      <c r="KBJ310" s="131"/>
      <c r="KBL310" s="27"/>
      <c r="KBM310" s="19"/>
      <c r="KBO310" s="75"/>
      <c r="KBQ310" s="22"/>
      <c r="KBR310" s="131"/>
      <c r="KBT310" s="27"/>
      <c r="KBU310" s="19"/>
      <c r="KBW310" s="75"/>
      <c r="KBY310" s="22"/>
      <c r="KBZ310" s="131"/>
      <c r="KCB310" s="27"/>
      <c r="KCC310" s="19"/>
      <c r="KCE310" s="75"/>
      <c r="KCG310" s="22"/>
      <c r="KCH310" s="131"/>
      <c r="KCJ310" s="27"/>
      <c r="KCK310" s="19"/>
      <c r="KCM310" s="75"/>
      <c r="KCO310" s="22"/>
      <c r="KCP310" s="131"/>
      <c r="KCR310" s="27"/>
      <c r="KCS310" s="19"/>
      <c r="KCU310" s="75"/>
      <c r="KCW310" s="22"/>
      <c r="KCX310" s="131"/>
      <c r="KCZ310" s="27"/>
      <c r="KDA310" s="19"/>
      <c r="KDC310" s="75"/>
      <c r="KDE310" s="22"/>
      <c r="KDF310" s="131"/>
      <c r="KDH310" s="27"/>
      <c r="KDI310" s="19"/>
      <c r="KDK310" s="75"/>
      <c r="KDM310" s="22"/>
      <c r="KDN310" s="131"/>
      <c r="KDP310" s="27"/>
      <c r="KDQ310" s="19"/>
      <c r="KDS310" s="75"/>
      <c r="KDU310" s="22"/>
      <c r="KDV310" s="131"/>
      <c r="KDX310" s="27"/>
      <c r="KDY310" s="19"/>
      <c r="KEA310" s="75"/>
      <c r="KEC310" s="22"/>
      <c r="KED310" s="131"/>
      <c r="KEF310" s="27"/>
      <c r="KEG310" s="19"/>
      <c r="KEI310" s="75"/>
      <c r="KEK310" s="22"/>
      <c r="KEL310" s="131"/>
      <c r="KEN310" s="27"/>
      <c r="KEO310" s="19"/>
      <c r="KEQ310" s="75"/>
      <c r="KES310" s="22"/>
      <c r="KET310" s="131"/>
      <c r="KEV310" s="27"/>
      <c r="KEW310" s="19"/>
      <c r="KEY310" s="75"/>
      <c r="KFA310" s="22"/>
      <c r="KFB310" s="131"/>
      <c r="KFD310" s="27"/>
      <c r="KFE310" s="19"/>
      <c r="KFG310" s="75"/>
      <c r="KFI310" s="22"/>
      <c r="KFJ310" s="131"/>
      <c r="KFL310" s="27"/>
      <c r="KFM310" s="19"/>
      <c r="KFO310" s="75"/>
      <c r="KFQ310" s="22"/>
      <c r="KFR310" s="131"/>
      <c r="KFT310" s="27"/>
      <c r="KFU310" s="19"/>
      <c r="KFW310" s="75"/>
      <c r="KFY310" s="22"/>
      <c r="KFZ310" s="131"/>
      <c r="KGB310" s="27"/>
      <c r="KGC310" s="19"/>
      <c r="KGE310" s="75"/>
      <c r="KGG310" s="22"/>
      <c r="KGH310" s="131"/>
      <c r="KGJ310" s="27"/>
      <c r="KGK310" s="19"/>
      <c r="KGM310" s="75"/>
      <c r="KGO310" s="22"/>
      <c r="KGP310" s="131"/>
      <c r="KGR310" s="27"/>
      <c r="KGS310" s="19"/>
      <c r="KGU310" s="75"/>
      <c r="KGW310" s="22"/>
      <c r="KGX310" s="131"/>
      <c r="KGZ310" s="27"/>
      <c r="KHA310" s="19"/>
      <c r="KHC310" s="75"/>
      <c r="KHE310" s="22"/>
      <c r="KHF310" s="131"/>
      <c r="KHH310" s="27"/>
      <c r="KHI310" s="19"/>
      <c r="KHK310" s="75"/>
      <c r="KHM310" s="22"/>
      <c r="KHN310" s="131"/>
      <c r="KHP310" s="27"/>
      <c r="KHQ310" s="19"/>
      <c r="KHS310" s="75"/>
      <c r="KHU310" s="22"/>
      <c r="KHV310" s="131"/>
      <c r="KHX310" s="27"/>
      <c r="KHY310" s="19"/>
      <c r="KIA310" s="75"/>
      <c r="KIC310" s="22"/>
      <c r="KID310" s="131"/>
      <c r="KIF310" s="27"/>
      <c r="KIG310" s="19"/>
      <c r="KII310" s="75"/>
      <c r="KIK310" s="22"/>
      <c r="KIL310" s="131"/>
      <c r="KIN310" s="27"/>
      <c r="KIO310" s="19"/>
      <c r="KIQ310" s="75"/>
      <c r="KIS310" s="22"/>
      <c r="KIT310" s="131"/>
      <c r="KIV310" s="27"/>
      <c r="KIW310" s="19"/>
      <c r="KIY310" s="75"/>
      <c r="KJA310" s="22"/>
      <c r="KJB310" s="131"/>
      <c r="KJD310" s="27"/>
      <c r="KJE310" s="19"/>
      <c r="KJG310" s="75"/>
      <c r="KJI310" s="22"/>
      <c r="KJJ310" s="131"/>
      <c r="KJL310" s="27"/>
      <c r="KJM310" s="19"/>
      <c r="KJO310" s="75"/>
      <c r="KJQ310" s="22"/>
      <c r="KJR310" s="131"/>
      <c r="KJT310" s="27"/>
      <c r="KJU310" s="19"/>
      <c r="KJW310" s="75"/>
      <c r="KJY310" s="22"/>
      <c r="KJZ310" s="131"/>
      <c r="KKB310" s="27"/>
      <c r="KKC310" s="19"/>
      <c r="KKE310" s="75"/>
      <c r="KKG310" s="22"/>
      <c r="KKH310" s="131"/>
      <c r="KKJ310" s="27"/>
      <c r="KKK310" s="19"/>
      <c r="KKM310" s="75"/>
      <c r="KKO310" s="22"/>
      <c r="KKP310" s="131"/>
      <c r="KKR310" s="27"/>
      <c r="KKS310" s="19"/>
      <c r="KKU310" s="75"/>
      <c r="KKW310" s="22"/>
      <c r="KKX310" s="131"/>
      <c r="KKZ310" s="27"/>
      <c r="KLA310" s="19"/>
      <c r="KLC310" s="75"/>
      <c r="KLE310" s="22"/>
      <c r="KLF310" s="131"/>
      <c r="KLH310" s="27"/>
      <c r="KLI310" s="19"/>
      <c r="KLK310" s="75"/>
      <c r="KLM310" s="22"/>
      <c r="KLN310" s="131"/>
      <c r="KLP310" s="27"/>
      <c r="KLQ310" s="19"/>
      <c r="KLS310" s="75"/>
      <c r="KLU310" s="22"/>
      <c r="KLV310" s="131"/>
      <c r="KLX310" s="27"/>
      <c r="KLY310" s="19"/>
      <c r="KMA310" s="75"/>
      <c r="KMC310" s="22"/>
      <c r="KMD310" s="131"/>
      <c r="KMF310" s="27"/>
      <c r="KMG310" s="19"/>
      <c r="KMI310" s="75"/>
      <c r="KMK310" s="22"/>
      <c r="KML310" s="131"/>
      <c r="KMN310" s="27"/>
      <c r="KMO310" s="19"/>
      <c r="KMQ310" s="75"/>
      <c r="KMS310" s="22"/>
      <c r="KMT310" s="131"/>
      <c r="KMV310" s="27"/>
      <c r="KMW310" s="19"/>
      <c r="KMY310" s="75"/>
      <c r="KNA310" s="22"/>
      <c r="KNB310" s="131"/>
      <c r="KND310" s="27"/>
      <c r="KNE310" s="19"/>
      <c r="KNG310" s="75"/>
      <c r="KNI310" s="22"/>
      <c r="KNJ310" s="131"/>
      <c r="KNL310" s="27"/>
      <c r="KNM310" s="19"/>
      <c r="KNO310" s="75"/>
      <c r="KNQ310" s="22"/>
      <c r="KNR310" s="131"/>
      <c r="KNT310" s="27"/>
      <c r="KNU310" s="19"/>
      <c r="KNW310" s="75"/>
      <c r="KNY310" s="22"/>
      <c r="KNZ310" s="131"/>
      <c r="KOB310" s="27"/>
      <c r="KOC310" s="19"/>
      <c r="KOE310" s="75"/>
      <c r="KOG310" s="22"/>
      <c r="KOH310" s="131"/>
      <c r="KOJ310" s="27"/>
      <c r="KOK310" s="19"/>
      <c r="KOM310" s="75"/>
      <c r="KOO310" s="22"/>
      <c r="KOP310" s="131"/>
      <c r="KOR310" s="27"/>
      <c r="KOS310" s="19"/>
      <c r="KOU310" s="75"/>
      <c r="KOW310" s="22"/>
      <c r="KOX310" s="131"/>
      <c r="KOZ310" s="27"/>
      <c r="KPA310" s="19"/>
      <c r="KPC310" s="75"/>
      <c r="KPE310" s="22"/>
      <c r="KPF310" s="131"/>
      <c r="KPH310" s="27"/>
      <c r="KPI310" s="19"/>
      <c r="KPK310" s="75"/>
      <c r="KPM310" s="22"/>
      <c r="KPN310" s="131"/>
      <c r="KPP310" s="27"/>
      <c r="KPQ310" s="19"/>
      <c r="KPS310" s="75"/>
      <c r="KPU310" s="22"/>
      <c r="KPV310" s="131"/>
      <c r="KPX310" s="27"/>
      <c r="KPY310" s="19"/>
      <c r="KQA310" s="75"/>
      <c r="KQC310" s="22"/>
      <c r="KQD310" s="131"/>
      <c r="KQF310" s="27"/>
      <c r="KQG310" s="19"/>
      <c r="KQI310" s="75"/>
      <c r="KQK310" s="22"/>
      <c r="KQL310" s="131"/>
      <c r="KQN310" s="27"/>
      <c r="KQO310" s="19"/>
      <c r="KQQ310" s="75"/>
      <c r="KQS310" s="22"/>
      <c r="KQT310" s="131"/>
      <c r="KQV310" s="27"/>
      <c r="KQW310" s="19"/>
      <c r="KQY310" s="75"/>
      <c r="KRA310" s="22"/>
      <c r="KRB310" s="131"/>
      <c r="KRD310" s="27"/>
      <c r="KRE310" s="19"/>
      <c r="KRG310" s="75"/>
      <c r="KRI310" s="22"/>
      <c r="KRJ310" s="131"/>
      <c r="KRL310" s="27"/>
      <c r="KRM310" s="19"/>
      <c r="KRO310" s="75"/>
      <c r="KRQ310" s="22"/>
      <c r="KRR310" s="131"/>
      <c r="KRT310" s="27"/>
      <c r="KRU310" s="19"/>
      <c r="KRW310" s="75"/>
      <c r="KRY310" s="22"/>
      <c r="KRZ310" s="131"/>
      <c r="KSB310" s="27"/>
      <c r="KSC310" s="19"/>
      <c r="KSE310" s="75"/>
      <c r="KSG310" s="22"/>
      <c r="KSH310" s="131"/>
      <c r="KSJ310" s="27"/>
      <c r="KSK310" s="19"/>
      <c r="KSM310" s="75"/>
      <c r="KSO310" s="22"/>
      <c r="KSP310" s="131"/>
      <c r="KSR310" s="27"/>
      <c r="KSS310" s="19"/>
      <c r="KSU310" s="75"/>
      <c r="KSW310" s="22"/>
      <c r="KSX310" s="131"/>
      <c r="KSZ310" s="27"/>
      <c r="KTA310" s="19"/>
      <c r="KTC310" s="75"/>
      <c r="KTE310" s="22"/>
      <c r="KTF310" s="131"/>
      <c r="KTH310" s="27"/>
      <c r="KTI310" s="19"/>
      <c r="KTK310" s="75"/>
      <c r="KTM310" s="22"/>
      <c r="KTN310" s="131"/>
      <c r="KTP310" s="27"/>
      <c r="KTQ310" s="19"/>
      <c r="KTS310" s="75"/>
      <c r="KTU310" s="22"/>
      <c r="KTV310" s="131"/>
      <c r="KTX310" s="27"/>
      <c r="KTY310" s="19"/>
      <c r="KUA310" s="75"/>
      <c r="KUC310" s="22"/>
      <c r="KUD310" s="131"/>
      <c r="KUF310" s="27"/>
      <c r="KUG310" s="19"/>
      <c r="KUI310" s="75"/>
      <c r="KUK310" s="22"/>
      <c r="KUL310" s="131"/>
      <c r="KUN310" s="27"/>
      <c r="KUO310" s="19"/>
      <c r="KUQ310" s="75"/>
      <c r="KUS310" s="22"/>
      <c r="KUT310" s="131"/>
      <c r="KUV310" s="27"/>
      <c r="KUW310" s="19"/>
      <c r="KUY310" s="75"/>
      <c r="KVA310" s="22"/>
      <c r="KVB310" s="131"/>
      <c r="KVD310" s="27"/>
      <c r="KVE310" s="19"/>
      <c r="KVG310" s="75"/>
      <c r="KVI310" s="22"/>
      <c r="KVJ310" s="131"/>
      <c r="KVL310" s="27"/>
      <c r="KVM310" s="19"/>
      <c r="KVO310" s="75"/>
      <c r="KVQ310" s="22"/>
      <c r="KVR310" s="131"/>
      <c r="KVT310" s="27"/>
      <c r="KVU310" s="19"/>
      <c r="KVW310" s="75"/>
      <c r="KVY310" s="22"/>
      <c r="KVZ310" s="131"/>
      <c r="KWB310" s="27"/>
      <c r="KWC310" s="19"/>
      <c r="KWE310" s="75"/>
      <c r="KWG310" s="22"/>
      <c r="KWH310" s="131"/>
      <c r="KWJ310" s="27"/>
      <c r="KWK310" s="19"/>
      <c r="KWM310" s="75"/>
      <c r="KWO310" s="22"/>
      <c r="KWP310" s="131"/>
      <c r="KWR310" s="27"/>
      <c r="KWS310" s="19"/>
      <c r="KWU310" s="75"/>
      <c r="KWW310" s="22"/>
      <c r="KWX310" s="131"/>
      <c r="KWZ310" s="27"/>
      <c r="KXA310" s="19"/>
      <c r="KXC310" s="75"/>
      <c r="KXE310" s="22"/>
      <c r="KXF310" s="131"/>
      <c r="KXH310" s="27"/>
      <c r="KXI310" s="19"/>
      <c r="KXK310" s="75"/>
      <c r="KXM310" s="22"/>
      <c r="KXN310" s="131"/>
      <c r="KXP310" s="27"/>
      <c r="KXQ310" s="19"/>
      <c r="KXS310" s="75"/>
      <c r="KXU310" s="22"/>
      <c r="KXV310" s="131"/>
      <c r="KXX310" s="27"/>
      <c r="KXY310" s="19"/>
      <c r="KYA310" s="75"/>
      <c r="KYC310" s="22"/>
      <c r="KYD310" s="131"/>
      <c r="KYF310" s="27"/>
      <c r="KYG310" s="19"/>
      <c r="KYI310" s="75"/>
      <c r="KYK310" s="22"/>
      <c r="KYL310" s="131"/>
      <c r="KYN310" s="27"/>
      <c r="KYO310" s="19"/>
      <c r="KYQ310" s="75"/>
      <c r="KYS310" s="22"/>
      <c r="KYT310" s="131"/>
      <c r="KYV310" s="27"/>
      <c r="KYW310" s="19"/>
      <c r="KYY310" s="75"/>
      <c r="KZA310" s="22"/>
      <c r="KZB310" s="131"/>
      <c r="KZD310" s="27"/>
      <c r="KZE310" s="19"/>
      <c r="KZG310" s="75"/>
      <c r="KZI310" s="22"/>
      <c r="KZJ310" s="131"/>
      <c r="KZL310" s="27"/>
      <c r="KZM310" s="19"/>
      <c r="KZO310" s="75"/>
      <c r="KZQ310" s="22"/>
      <c r="KZR310" s="131"/>
      <c r="KZT310" s="27"/>
      <c r="KZU310" s="19"/>
      <c r="KZW310" s="75"/>
      <c r="KZY310" s="22"/>
      <c r="KZZ310" s="131"/>
      <c r="LAB310" s="27"/>
      <c r="LAC310" s="19"/>
      <c r="LAE310" s="75"/>
      <c r="LAG310" s="22"/>
      <c r="LAH310" s="131"/>
      <c r="LAJ310" s="27"/>
      <c r="LAK310" s="19"/>
      <c r="LAM310" s="75"/>
      <c r="LAO310" s="22"/>
      <c r="LAP310" s="131"/>
      <c r="LAR310" s="27"/>
      <c r="LAS310" s="19"/>
      <c r="LAU310" s="75"/>
      <c r="LAW310" s="22"/>
      <c r="LAX310" s="131"/>
      <c r="LAZ310" s="27"/>
      <c r="LBA310" s="19"/>
      <c r="LBC310" s="75"/>
      <c r="LBE310" s="22"/>
      <c r="LBF310" s="131"/>
      <c r="LBH310" s="27"/>
      <c r="LBI310" s="19"/>
      <c r="LBK310" s="75"/>
      <c r="LBM310" s="22"/>
      <c r="LBN310" s="131"/>
      <c r="LBP310" s="27"/>
      <c r="LBQ310" s="19"/>
      <c r="LBS310" s="75"/>
      <c r="LBU310" s="22"/>
      <c r="LBV310" s="131"/>
      <c r="LBX310" s="27"/>
      <c r="LBY310" s="19"/>
      <c r="LCA310" s="75"/>
      <c r="LCC310" s="22"/>
      <c r="LCD310" s="131"/>
      <c r="LCF310" s="27"/>
      <c r="LCG310" s="19"/>
      <c r="LCI310" s="75"/>
      <c r="LCK310" s="22"/>
      <c r="LCL310" s="131"/>
      <c r="LCN310" s="27"/>
      <c r="LCO310" s="19"/>
      <c r="LCQ310" s="75"/>
      <c r="LCS310" s="22"/>
      <c r="LCT310" s="131"/>
      <c r="LCV310" s="27"/>
      <c r="LCW310" s="19"/>
      <c r="LCY310" s="75"/>
      <c r="LDA310" s="22"/>
      <c r="LDB310" s="131"/>
      <c r="LDD310" s="27"/>
      <c r="LDE310" s="19"/>
      <c r="LDG310" s="75"/>
      <c r="LDI310" s="22"/>
      <c r="LDJ310" s="131"/>
      <c r="LDL310" s="27"/>
      <c r="LDM310" s="19"/>
      <c r="LDO310" s="75"/>
      <c r="LDQ310" s="22"/>
      <c r="LDR310" s="131"/>
      <c r="LDT310" s="27"/>
      <c r="LDU310" s="19"/>
      <c r="LDW310" s="75"/>
      <c r="LDY310" s="22"/>
      <c r="LDZ310" s="131"/>
      <c r="LEB310" s="27"/>
      <c r="LEC310" s="19"/>
      <c r="LEE310" s="75"/>
      <c r="LEG310" s="22"/>
      <c r="LEH310" s="131"/>
      <c r="LEJ310" s="27"/>
      <c r="LEK310" s="19"/>
      <c r="LEM310" s="75"/>
      <c r="LEO310" s="22"/>
      <c r="LEP310" s="131"/>
      <c r="LER310" s="27"/>
      <c r="LES310" s="19"/>
      <c r="LEU310" s="75"/>
      <c r="LEW310" s="22"/>
      <c r="LEX310" s="131"/>
      <c r="LEZ310" s="27"/>
      <c r="LFA310" s="19"/>
      <c r="LFC310" s="75"/>
      <c r="LFE310" s="22"/>
      <c r="LFF310" s="131"/>
      <c r="LFH310" s="27"/>
      <c r="LFI310" s="19"/>
      <c r="LFK310" s="75"/>
      <c r="LFM310" s="22"/>
      <c r="LFN310" s="131"/>
      <c r="LFP310" s="27"/>
      <c r="LFQ310" s="19"/>
      <c r="LFS310" s="75"/>
      <c r="LFU310" s="22"/>
      <c r="LFV310" s="131"/>
      <c r="LFX310" s="27"/>
      <c r="LFY310" s="19"/>
      <c r="LGA310" s="75"/>
      <c r="LGC310" s="22"/>
      <c r="LGD310" s="131"/>
      <c r="LGF310" s="27"/>
      <c r="LGG310" s="19"/>
      <c r="LGI310" s="75"/>
      <c r="LGK310" s="22"/>
      <c r="LGL310" s="131"/>
      <c r="LGN310" s="27"/>
      <c r="LGO310" s="19"/>
      <c r="LGQ310" s="75"/>
      <c r="LGS310" s="22"/>
      <c r="LGT310" s="131"/>
      <c r="LGV310" s="27"/>
      <c r="LGW310" s="19"/>
      <c r="LGY310" s="75"/>
      <c r="LHA310" s="22"/>
      <c r="LHB310" s="131"/>
      <c r="LHD310" s="27"/>
      <c r="LHE310" s="19"/>
      <c r="LHG310" s="75"/>
      <c r="LHI310" s="22"/>
      <c r="LHJ310" s="131"/>
      <c r="LHL310" s="27"/>
      <c r="LHM310" s="19"/>
      <c r="LHO310" s="75"/>
      <c r="LHQ310" s="22"/>
      <c r="LHR310" s="131"/>
      <c r="LHT310" s="27"/>
      <c r="LHU310" s="19"/>
      <c r="LHW310" s="75"/>
      <c r="LHY310" s="22"/>
      <c r="LHZ310" s="131"/>
      <c r="LIB310" s="27"/>
      <c r="LIC310" s="19"/>
      <c r="LIE310" s="75"/>
      <c r="LIG310" s="22"/>
      <c r="LIH310" s="131"/>
      <c r="LIJ310" s="27"/>
      <c r="LIK310" s="19"/>
      <c r="LIM310" s="75"/>
      <c r="LIO310" s="22"/>
      <c r="LIP310" s="131"/>
      <c r="LIR310" s="27"/>
      <c r="LIS310" s="19"/>
      <c r="LIU310" s="75"/>
      <c r="LIW310" s="22"/>
      <c r="LIX310" s="131"/>
      <c r="LIZ310" s="27"/>
      <c r="LJA310" s="19"/>
      <c r="LJC310" s="75"/>
      <c r="LJE310" s="22"/>
      <c r="LJF310" s="131"/>
      <c r="LJH310" s="27"/>
      <c r="LJI310" s="19"/>
      <c r="LJK310" s="75"/>
      <c r="LJM310" s="22"/>
      <c r="LJN310" s="131"/>
      <c r="LJP310" s="27"/>
      <c r="LJQ310" s="19"/>
      <c r="LJS310" s="75"/>
      <c r="LJU310" s="22"/>
      <c r="LJV310" s="131"/>
      <c r="LJX310" s="27"/>
      <c r="LJY310" s="19"/>
      <c r="LKA310" s="75"/>
      <c r="LKC310" s="22"/>
      <c r="LKD310" s="131"/>
      <c r="LKF310" s="27"/>
      <c r="LKG310" s="19"/>
      <c r="LKI310" s="75"/>
      <c r="LKK310" s="22"/>
      <c r="LKL310" s="131"/>
      <c r="LKN310" s="27"/>
      <c r="LKO310" s="19"/>
      <c r="LKQ310" s="75"/>
      <c r="LKS310" s="22"/>
      <c r="LKT310" s="131"/>
      <c r="LKV310" s="27"/>
      <c r="LKW310" s="19"/>
      <c r="LKY310" s="75"/>
      <c r="LLA310" s="22"/>
      <c r="LLB310" s="131"/>
      <c r="LLD310" s="27"/>
      <c r="LLE310" s="19"/>
      <c r="LLG310" s="75"/>
      <c r="LLI310" s="22"/>
      <c r="LLJ310" s="131"/>
      <c r="LLL310" s="27"/>
      <c r="LLM310" s="19"/>
      <c r="LLO310" s="75"/>
      <c r="LLQ310" s="22"/>
      <c r="LLR310" s="131"/>
      <c r="LLT310" s="27"/>
      <c r="LLU310" s="19"/>
      <c r="LLW310" s="75"/>
      <c r="LLY310" s="22"/>
      <c r="LLZ310" s="131"/>
      <c r="LMB310" s="27"/>
      <c r="LMC310" s="19"/>
      <c r="LME310" s="75"/>
      <c r="LMG310" s="22"/>
      <c r="LMH310" s="131"/>
      <c r="LMJ310" s="27"/>
      <c r="LMK310" s="19"/>
      <c r="LMM310" s="75"/>
      <c r="LMO310" s="22"/>
      <c r="LMP310" s="131"/>
      <c r="LMR310" s="27"/>
      <c r="LMS310" s="19"/>
      <c r="LMU310" s="75"/>
      <c r="LMW310" s="22"/>
      <c r="LMX310" s="131"/>
      <c r="LMZ310" s="27"/>
      <c r="LNA310" s="19"/>
      <c r="LNC310" s="75"/>
      <c r="LNE310" s="22"/>
      <c r="LNF310" s="131"/>
      <c r="LNH310" s="27"/>
      <c r="LNI310" s="19"/>
      <c r="LNK310" s="75"/>
      <c r="LNM310" s="22"/>
      <c r="LNN310" s="131"/>
      <c r="LNP310" s="27"/>
      <c r="LNQ310" s="19"/>
      <c r="LNS310" s="75"/>
      <c r="LNU310" s="22"/>
      <c r="LNV310" s="131"/>
      <c r="LNX310" s="27"/>
      <c r="LNY310" s="19"/>
      <c r="LOA310" s="75"/>
      <c r="LOC310" s="22"/>
      <c r="LOD310" s="131"/>
      <c r="LOF310" s="27"/>
      <c r="LOG310" s="19"/>
      <c r="LOI310" s="75"/>
      <c r="LOK310" s="22"/>
      <c r="LOL310" s="131"/>
      <c r="LON310" s="27"/>
      <c r="LOO310" s="19"/>
      <c r="LOQ310" s="75"/>
      <c r="LOS310" s="22"/>
      <c r="LOT310" s="131"/>
      <c r="LOV310" s="27"/>
      <c r="LOW310" s="19"/>
      <c r="LOY310" s="75"/>
      <c r="LPA310" s="22"/>
      <c r="LPB310" s="131"/>
      <c r="LPD310" s="27"/>
      <c r="LPE310" s="19"/>
      <c r="LPG310" s="75"/>
      <c r="LPI310" s="22"/>
      <c r="LPJ310" s="131"/>
      <c r="LPL310" s="27"/>
      <c r="LPM310" s="19"/>
      <c r="LPO310" s="75"/>
      <c r="LPQ310" s="22"/>
      <c r="LPR310" s="131"/>
      <c r="LPT310" s="27"/>
      <c r="LPU310" s="19"/>
      <c r="LPW310" s="75"/>
      <c r="LPY310" s="22"/>
      <c r="LPZ310" s="131"/>
      <c r="LQB310" s="27"/>
      <c r="LQC310" s="19"/>
      <c r="LQE310" s="75"/>
      <c r="LQG310" s="22"/>
      <c r="LQH310" s="131"/>
      <c r="LQJ310" s="27"/>
      <c r="LQK310" s="19"/>
      <c r="LQM310" s="75"/>
      <c r="LQO310" s="22"/>
      <c r="LQP310" s="131"/>
      <c r="LQR310" s="27"/>
      <c r="LQS310" s="19"/>
      <c r="LQU310" s="75"/>
      <c r="LQW310" s="22"/>
      <c r="LQX310" s="131"/>
      <c r="LQZ310" s="27"/>
      <c r="LRA310" s="19"/>
      <c r="LRC310" s="75"/>
      <c r="LRE310" s="22"/>
      <c r="LRF310" s="131"/>
      <c r="LRH310" s="27"/>
      <c r="LRI310" s="19"/>
      <c r="LRK310" s="75"/>
      <c r="LRM310" s="22"/>
      <c r="LRN310" s="131"/>
      <c r="LRP310" s="27"/>
      <c r="LRQ310" s="19"/>
      <c r="LRS310" s="75"/>
      <c r="LRU310" s="22"/>
      <c r="LRV310" s="131"/>
      <c r="LRX310" s="27"/>
      <c r="LRY310" s="19"/>
      <c r="LSA310" s="75"/>
      <c r="LSC310" s="22"/>
      <c r="LSD310" s="131"/>
      <c r="LSF310" s="27"/>
      <c r="LSG310" s="19"/>
      <c r="LSI310" s="75"/>
      <c r="LSK310" s="22"/>
      <c r="LSL310" s="131"/>
      <c r="LSN310" s="27"/>
      <c r="LSO310" s="19"/>
      <c r="LSQ310" s="75"/>
      <c r="LSS310" s="22"/>
      <c r="LST310" s="131"/>
      <c r="LSV310" s="27"/>
      <c r="LSW310" s="19"/>
      <c r="LSY310" s="75"/>
      <c r="LTA310" s="22"/>
      <c r="LTB310" s="131"/>
      <c r="LTD310" s="27"/>
      <c r="LTE310" s="19"/>
      <c r="LTG310" s="75"/>
      <c r="LTI310" s="22"/>
      <c r="LTJ310" s="131"/>
      <c r="LTL310" s="27"/>
      <c r="LTM310" s="19"/>
      <c r="LTO310" s="75"/>
      <c r="LTQ310" s="22"/>
      <c r="LTR310" s="131"/>
      <c r="LTT310" s="27"/>
      <c r="LTU310" s="19"/>
      <c r="LTW310" s="75"/>
      <c r="LTY310" s="22"/>
      <c r="LTZ310" s="131"/>
      <c r="LUB310" s="27"/>
      <c r="LUC310" s="19"/>
      <c r="LUE310" s="75"/>
      <c r="LUG310" s="22"/>
      <c r="LUH310" s="131"/>
      <c r="LUJ310" s="27"/>
      <c r="LUK310" s="19"/>
      <c r="LUM310" s="75"/>
      <c r="LUO310" s="22"/>
      <c r="LUP310" s="131"/>
      <c r="LUR310" s="27"/>
      <c r="LUS310" s="19"/>
      <c r="LUU310" s="75"/>
      <c r="LUW310" s="22"/>
      <c r="LUX310" s="131"/>
      <c r="LUZ310" s="27"/>
      <c r="LVA310" s="19"/>
      <c r="LVC310" s="75"/>
      <c r="LVE310" s="22"/>
      <c r="LVF310" s="131"/>
      <c r="LVH310" s="27"/>
      <c r="LVI310" s="19"/>
      <c r="LVK310" s="75"/>
      <c r="LVM310" s="22"/>
      <c r="LVN310" s="131"/>
      <c r="LVP310" s="27"/>
      <c r="LVQ310" s="19"/>
      <c r="LVS310" s="75"/>
      <c r="LVU310" s="22"/>
      <c r="LVV310" s="131"/>
      <c r="LVX310" s="27"/>
      <c r="LVY310" s="19"/>
      <c r="LWA310" s="75"/>
      <c r="LWC310" s="22"/>
      <c r="LWD310" s="131"/>
      <c r="LWF310" s="27"/>
      <c r="LWG310" s="19"/>
      <c r="LWI310" s="75"/>
      <c r="LWK310" s="22"/>
      <c r="LWL310" s="131"/>
      <c r="LWN310" s="27"/>
      <c r="LWO310" s="19"/>
      <c r="LWQ310" s="75"/>
      <c r="LWS310" s="22"/>
      <c r="LWT310" s="131"/>
      <c r="LWV310" s="27"/>
      <c r="LWW310" s="19"/>
      <c r="LWY310" s="75"/>
      <c r="LXA310" s="22"/>
      <c r="LXB310" s="131"/>
      <c r="LXD310" s="27"/>
      <c r="LXE310" s="19"/>
      <c r="LXG310" s="75"/>
      <c r="LXI310" s="22"/>
      <c r="LXJ310" s="131"/>
      <c r="LXL310" s="27"/>
      <c r="LXM310" s="19"/>
      <c r="LXO310" s="75"/>
      <c r="LXQ310" s="22"/>
      <c r="LXR310" s="131"/>
      <c r="LXT310" s="27"/>
      <c r="LXU310" s="19"/>
      <c r="LXW310" s="75"/>
      <c r="LXY310" s="22"/>
      <c r="LXZ310" s="131"/>
      <c r="LYB310" s="27"/>
      <c r="LYC310" s="19"/>
      <c r="LYE310" s="75"/>
      <c r="LYG310" s="22"/>
      <c r="LYH310" s="131"/>
      <c r="LYJ310" s="27"/>
      <c r="LYK310" s="19"/>
      <c r="LYM310" s="75"/>
      <c r="LYO310" s="22"/>
      <c r="LYP310" s="131"/>
      <c r="LYR310" s="27"/>
      <c r="LYS310" s="19"/>
      <c r="LYU310" s="75"/>
      <c r="LYW310" s="22"/>
      <c r="LYX310" s="131"/>
      <c r="LYZ310" s="27"/>
      <c r="LZA310" s="19"/>
      <c r="LZC310" s="75"/>
      <c r="LZE310" s="22"/>
      <c r="LZF310" s="131"/>
      <c r="LZH310" s="27"/>
      <c r="LZI310" s="19"/>
      <c r="LZK310" s="75"/>
      <c r="LZM310" s="22"/>
      <c r="LZN310" s="131"/>
      <c r="LZP310" s="27"/>
      <c r="LZQ310" s="19"/>
      <c r="LZS310" s="75"/>
      <c r="LZU310" s="22"/>
      <c r="LZV310" s="131"/>
      <c r="LZX310" s="27"/>
      <c r="LZY310" s="19"/>
      <c r="MAA310" s="75"/>
      <c r="MAC310" s="22"/>
      <c r="MAD310" s="131"/>
      <c r="MAF310" s="27"/>
      <c r="MAG310" s="19"/>
      <c r="MAI310" s="75"/>
      <c r="MAK310" s="22"/>
      <c r="MAL310" s="131"/>
      <c r="MAN310" s="27"/>
      <c r="MAO310" s="19"/>
      <c r="MAQ310" s="75"/>
      <c r="MAS310" s="22"/>
      <c r="MAT310" s="131"/>
      <c r="MAV310" s="27"/>
      <c r="MAW310" s="19"/>
      <c r="MAY310" s="75"/>
      <c r="MBA310" s="22"/>
      <c r="MBB310" s="131"/>
      <c r="MBD310" s="27"/>
      <c r="MBE310" s="19"/>
      <c r="MBG310" s="75"/>
      <c r="MBI310" s="22"/>
      <c r="MBJ310" s="131"/>
      <c r="MBL310" s="27"/>
      <c r="MBM310" s="19"/>
      <c r="MBO310" s="75"/>
      <c r="MBQ310" s="22"/>
      <c r="MBR310" s="131"/>
      <c r="MBT310" s="27"/>
      <c r="MBU310" s="19"/>
      <c r="MBW310" s="75"/>
      <c r="MBY310" s="22"/>
      <c r="MBZ310" s="131"/>
      <c r="MCB310" s="27"/>
      <c r="MCC310" s="19"/>
      <c r="MCE310" s="75"/>
      <c r="MCG310" s="22"/>
      <c r="MCH310" s="131"/>
      <c r="MCJ310" s="27"/>
      <c r="MCK310" s="19"/>
      <c r="MCM310" s="75"/>
      <c r="MCO310" s="22"/>
      <c r="MCP310" s="131"/>
      <c r="MCR310" s="27"/>
      <c r="MCS310" s="19"/>
      <c r="MCU310" s="75"/>
      <c r="MCW310" s="22"/>
      <c r="MCX310" s="131"/>
      <c r="MCZ310" s="27"/>
      <c r="MDA310" s="19"/>
      <c r="MDC310" s="75"/>
      <c r="MDE310" s="22"/>
      <c r="MDF310" s="131"/>
      <c r="MDH310" s="27"/>
      <c r="MDI310" s="19"/>
      <c r="MDK310" s="75"/>
      <c r="MDM310" s="22"/>
      <c r="MDN310" s="131"/>
      <c r="MDP310" s="27"/>
      <c r="MDQ310" s="19"/>
      <c r="MDS310" s="75"/>
      <c r="MDU310" s="22"/>
      <c r="MDV310" s="131"/>
      <c r="MDX310" s="27"/>
      <c r="MDY310" s="19"/>
      <c r="MEA310" s="75"/>
      <c r="MEC310" s="22"/>
      <c r="MED310" s="131"/>
      <c r="MEF310" s="27"/>
      <c r="MEG310" s="19"/>
      <c r="MEI310" s="75"/>
      <c r="MEK310" s="22"/>
      <c r="MEL310" s="131"/>
      <c r="MEN310" s="27"/>
      <c r="MEO310" s="19"/>
      <c r="MEQ310" s="75"/>
      <c r="MES310" s="22"/>
      <c r="MET310" s="131"/>
      <c r="MEV310" s="27"/>
      <c r="MEW310" s="19"/>
      <c r="MEY310" s="75"/>
      <c r="MFA310" s="22"/>
      <c r="MFB310" s="131"/>
      <c r="MFD310" s="27"/>
      <c r="MFE310" s="19"/>
      <c r="MFG310" s="75"/>
      <c r="MFI310" s="22"/>
      <c r="MFJ310" s="131"/>
      <c r="MFL310" s="27"/>
      <c r="MFM310" s="19"/>
      <c r="MFO310" s="75"/>
      <c r="MFQ310" s="22"/>
      <c r="MFR310" s="131"/>
      <c r="MFT310" s="27"/>
      <c r="MFU310" s="19"/>
      <c r="MFW310" s="75"/>
      <c r="MFY310" s="22"/>
      <c r="MFZ310" s="131"/>
      <c r="MGB310" s="27"/>
      <c r="MGC310" s="19"/>
      <c r="MGE310" s="75"/>
      <c r="MGG310" s="22"/>
      <c r="MGH310" s="131"/>
      <c r="MGJ310" s="27"/>
      <c r="MGK310" s="19"/>
      <c r="MGM310" s="75"/>
      <c r="MGO310" s="22"/>
      <c r="MGP310" s="131"/>
      <c r="MGR310" s="27"/>
      <c r="MGS310" s="19"/>
      <c r="MGU310" s="75"/>
      <c r="MGW310" s="22"/>
      <c r="MGX310" s="131"/>
      <c r="MGZ310" s="27"/>
      <c r="MHA310" s="19"/>
      <c r="MHC310" s="75"/>
      <c r="MHE310" s="22"/>
      <c r="MHF310" s="131"/>
      <c r="MHH310" s="27"/>
      <c r="MHI310" s="19"/>
      <c r="MHK310" s="75"/>
      <c r="MHM310" s="22"/>
      <c r="MHN310" s="131"/>
      <c r="MHP310" s="27"/>
      <c r="MHQ310" s="19"/>
      <c r="MHS310" s="75"/>
      <c r="MHU310" s="22"/>
      <c r="MHV310" s="131"/>
      <c r="MHX310" s="27"/>
      <c r="MHY310" s="19"/>
      <c r="MIA310" s="75"/>
      <c r="MIC310" s="22"/>
      <c r="MID310" s="131"/>
      <c r="MIF310" s="27"/>
      <c r="MIG310" s="19"/>
      <c r="MII310" s="75"/>
      <c r="MIK310" s="22"/>
      <c r="MIL310" s="131"/>
      <c r="MIN310" s="27"/>
      <c r="MIO310" s="19"/>
      <c r="MIQ310" s="75"/>
      <c r="MIS310" s="22"/>
      <c r="MIT310" s="131"/>
      <c r="MIV310" s="27"/>
      <c r="MIW310" s="19"/>
      <c r="MIY310" s="75"/>
      <c r="MJA310" s="22"/>
      <c r="MJB310" s="131"/>
      <c r="MJD310" s="27"/>
      <c r="MJE310" s="19"/>
      <c r="MJG310" s="75"/>
      <c r="MJI310" s="22"/>
      <c r="MJJ310" s="131"/>
      <c r="MJL310" s="27"/>
      <c r="MJM310" s="19"/>
      <c r="MJO310" s="75"/>
      <c r="MJQ310" s="22"/>
      <c r="MJR310" s="131"/>
      <c r="MJT310" s="27"/>
      <c r="MJU310" s="19"/>
      <c r="MJW310" s="75"/>
      <c r="MJY310" s="22"/>
      <c r="MJZ310" s="131"/>
      <c r="MKB310" s="27"/>
      <c r="MKC310" s="19"/>
      <c r="MKE310" s="75"/>
      <c r="MKG310" s="22"/>
      <c r="MKH310" s="131"/>
      <c r="MKJ310" s="27"/>
      <c r="MKK310" s="19"/>
      <c r="MKM310" s="75"/>
      <c r="MKO310" s="22"/>
      <c r="MKP310" s="131"/>
      <c r="MKR310" s="27"/>
      <c r="MKS310" s="19"/>
      <c r="MKU310" s="75"/>
      <c r="MKW310" s="22"/>
      <c r="MKX310" s="131"/>
      <c r="MKZ310" s="27"/>
      <c r="MLA310" s="19"/>
      <c r="MLC310" s="75"/>
      <c r="MLE310" s="22"/>
      <c r="MLF310" s="131"/>
      <c r="MLH310" s="27"/>
      <c r="MLI310" s="19"/>
      <c r="MLK310" s="75"/>
      <c r="MLM310" s="22"/>
      <c r="MLN310" s="131"/>
      <c r="MLP310" s="27"/>
      <c r="MLQ310" s="19"/>
      <c r="MLS310" s="75"/>
      <c r="MLU310" s="22"/>
      <c r="MLV310" s="131"/>
      <c r="MLX310" s="27"/>
      <c r="MLY310" s="19"/>
      <c r="MMA310" s="75"/>
      <c r="MMC310" s="22"/>
      <c r="MMD310" s="131"/>
      <c r="MMF310" s="27"/>
      <c r="MMG310" s="19"/>
      <c r="MMI310" s="75"/>
      <c r="MMK310" s="22"/>
      <c r="MML310" s="131"/>
      <c r="MMN310" s="27"/>
      <c r="MMO310" s="19"/>
      <c r="MMQ310" s="75"/>
      <c r="MMS310" s="22"/>
      <c r="MMT310" s="131"/>
      <c r="MMV310" s="27"/>
      <c r="MMW310" s="19"/>
      <c r="MMY310" s="75"/>
      <c r="MNA310" s="22"/>
      <c r="MNB310" s="131"/>
      <c r="MND310" s="27"/>
      <c r="MNE310" s="19"/>
      <c r="MNG310" s="75"/>
      <c r="MNI310" s="22"/>
      <c r="MNJ310" s="131"/>
      <c r="MNL310" s="27"/>
      <c r="MNM310" s="19"/>
      <c r="MNO310" s="75"/>
      <c r="MNQ310" s="22"/>
      <c r="MNR310" s="131"/>
      <c r="MNT310" s="27"/>
      <c r="MNU310" s="19"/>
      <c r="MNW310" s="75"/>
      <c r="MNY310" s="22"/>
      <c r="MNZ310" s="131"/>
      <c r="MOB310" s="27"/>
      <c r="MOC310" s="19"/>
      <c r="MOE310" s="75"/>
      <c r="MOG310" s="22"/>
      <c r="MOH310" s="131"/>
      <c r="MOJ310" s="27"/>
      <c r="MOK310" s="19"/>
      <c r="MOM310" s="75"/>
      <c r="MOO310" s="22"/>
      <c r="MOP310" s="131"/>
      <c r="MOR310" s="27"/>
      <c r="MOS310" s="19"/>
      <c r="MOU310" s="75"/>
      <c r="MOW310" s="22"/>
      <c r="MOX310" s="131"/>
      <c r="MOZ310" s="27"/>
      <c r="MPA310" s="19"/>
      <c r="MPC310" s="75"/>
      <c r="MPE310" s="22"/>
      <c r="MPF310" s="131"/>
      <c r="MPH310" s="27"/>
      <c r="MPI310" s="19"/>
      <c r="MPK310" s="75"/>
      <c r="MPM310" s="22"/>
      <c r="MPN310" s="131"/>
      <c r="MPP310" s="27"/>
      <c r="MPQ310" s="19"/>
      <c r="MPS310" s="75"/>
      <c r="MPU310" s="22"/>
      <c r="MPV310" s="131"/>
      <c r="MPX310" s="27"/>
      <c r="MPY310" s="19"/>
      <c r="MQA310" s="75"/>
      <c r="MQC310" s="22"/>
      <c r="MQD310" s="131"/>
      <c r="MQF310" s="27"/>
      <c r="MQG310" s="19"/>
      <c r="MQI310" s="75"/>
      <c r="MQK310" s="22"/>
      <c r="MQL310" s="131"/>
      <c r="MQN310" s="27"/>
      <c r="MQO310" s="19"/>
      <c r="MQQ310" s="75"/>
      <c r="MQS310" s="22"/>
      <c r="MQT310" s="131"/>
      <c r="MQV310" s="27"/>
      <c r="MQW310" s="19"/>
      <c r="MQY310" s="75"/>
      <c r="MRA310" s="22"/>
      <c r="MRB310" s="131"/>
      <c r="MRD310" s="27"/>
      <c r="MRE310" s="19"/>
      <c r="MRG310" s="75"/>
      <c r="MRI310" s="22"/>
      <c r="MRJ310" s="131"/>
      <c r="MRL310" s="27"/>
      <c r="MRM310" s="19"/>
      <c r="MRO310" s="75"/>
      <c r="MRQ310" s="22"/>
      <c r="MRR310" s="131"/>
      <c r="MRT310" s="27"/>
      <c r="MRU310" s="19"/>
      <c r="MRW310" s="75"/>
      <c r="MRY310" s="22"/>
      <c r="MRZ310" s="131"/>
      <c r="MSB310" s="27"/>
      <c r="MSC310" s="19"/>
      <c r="MSE310" s="75"/>
      <c r="MSG310" s="22"/>
      <c r="MSH310" s="131"/>
      <c r="MSJ310" s="27"/>
      <c r="MSK310" s="19"/>
      <c r="MSM310" s="75"/>
      <c r="MSO310" s="22"/>
      <c r="MSP310" s="131"/>
      <c r="MSR310" s="27"/>
      <c r="MSS310" s="19"/>
      <c r="MSU310" s="75"/>
      <c r="MSW310" s="22"/>
      <c r="MSX310" s="131"/>
      <c r="MSZ310" s="27"/>
      <c r="MTA310" s="19"/>
      <c r="MTC310" s="75"/>
      <c r="MTE310" s="22"/>
      <c r="MTF310" s="131"/>
      <c r="MTH310" s="27"/>
      <c r="MTI310" s="19"/>
      <c r="MTK310" s="75"/>
      <c r="MTM310" s="22"/>
      <c r="MTN310" s="131"/>
      <c r="MTP310" s="27"/>
      <c r="MTQ310" s="19"/>
      <c r="MTS310" s="75"/>
      <c r="MTU310" s="22"/>
      <c r="MTV310" s="131"/>
      <c r="MTX310" s="27"/>
      <c r="MTY310" s="19"/>
      <c r="MUA310" s="75"/>
      <c r="MUC310" s="22"/>
      <c r="MUD310" s="131"/>
      <c r="MUF310" s="27"/>
      <c r="MUG310" s="19"/>
      <c r="MUI310" s="75"/>
      <c r="MUK310" s="22"/>
      <c r="MUL310" s="131"/>
      <c r="MUN310" s="27"/>
      <c r="MUO310" s="19"/>
      <c r="MUQ310" s="75"/>
      <c r="MUS310" s="22"/>
      <c r="MUT310" s="131"/>
      <c r="MUV310" s="27"/>
      <c r="MUW310" s="19"/>
      <c r="MUY310" s="75"/>
      <c r="MVA310" s="22"/>
      <c r="MVB310" s="131"/>
      <c r="MVD310" s="27"/>
      <c r="MVE310" s="19"/>
      <c r="MVG310" s="75"/>
      <c r="MVI310" s="22"/>
      <c r="MVJ310" s="131"/>
      <c r="MVL310" s="27"/>
      <c r="MVM310" s="19"/>
      <c r="MVO310" s="75"/>
      <c r="MVQ310" s="22"/>
      <c r="MVR310" s="131"/>
      <c r="MVT310" s="27"/>
      <c r="MVU310" s="19"/>
      <c r="MVW310" s="75"/>
      <c r="MVY310" s="22"/>
      <c r="MVZ310" s="131"/>
      <c r="MWB310" s="27"/>
      <c r="MWC310" s="19"/>
      <c r="MWE310" s="75"/>
      <c r="MWG310" s="22"/>
      <c r="MWH310" s="131"/>
      <c r="MWJ310" s="27"/>
      <c r="MWK310" s="19"/>
      <c r="MWM310" s="75"/>
      <c r="MWO310" s="22"/>
      <c r="MWP310" s="131"/>
      <c r="MWR310" s="27"/>
      <c r="MWS310" s="19"/>
      <c r="MWU310" s="75"/>
      <c r="MWW310" s="22"/>
      <c r="MWX310" s="131"/>
      <c r="MWZ310" s="27"/>
      <c r="MXA310" s="19"/>
      <c r="MXC310" s="75"/>
      <c r="MXE310" s="22"/>
      <c r="MXF310" s="131"/>
      <c r="MXH310" s="27"/>
      <c r="MXI310" s="19"/>
      <c r="MXK310" s="75"/>
      <c r="MXM310" s="22"/>
      <c r="MXN310" s="131"/>
      <c r="MXP310" s="27"/>
      <c r="MXQ310" s="19"/>
      <c r="MXS310" s="75"/>
      <c r="MXU310" s="22"/>
      <c r="MXV310" s="131"/>
      <c r="MXX310" s="27"/>
      <c r="MXY310" s="19"/>
      <c r="MYA310" s="75"/>
      <c r="MYC310" s="22"/>
      <c r="MYD310" s="131"/>
      <c r="MYF310" s="27"/>
      <c r="MYG310" s="19"/>
      <c r="MYI310" s="75"/>
      <c r="MYK310" s="22"/>
      <c r="MYL310" s="131"/>
      <c r="MYN310" s="27"/>
      <c r="MYO310" s="19"/>
      <c r="MYQ310" s="75"/>
      <c r="MYS310" s="22"/>
      <c r="MYT310" s="131"/>
      <c r="MYV310" s="27"/>
      <c r="MYW310" s="19"/>
      <c r="MYY310" s="75"/>
      <c r="MZA310" s="22"/>
      <c r="MZB310" s="131"/>
      <c r="MZD310" s="27"/>
      <c r="MZE310" s="19"/>
      <c r="MZG310" s="75"/>
      <c r="MZI310" s="22"/>
      <c r="MZJ310" s="131"/>
      <c r="MZL310" s="27"/>
      <c r="MZM310" s="19"/>
      <c r="MZO310" s="75"/>
      <c r="MZQ310" s="22"/>
      <c r="MZR310" s="131"/>
      <c r="MZT310" s="27"/>
      <c r="MZU310" s="19"/>
      <c r="MZW310" s="75"/>
      <c r="MZY310" s="22"/>
      <c r="MZZ310" s="131"/>
      <c r="NAB310" s="27"/>
      <c r="NAC310" s="19"/>
      <c r="NAE310" s="75"/>
      <c r="NAG310" s="22"/>
      <c r="NAH310" s="131"/>
      <c r="NAJ310" s="27"/>
      <c r="NAK310" s="19"/>
      <c r="NAM310" s="75"/>
      <c r="NAO310" s="22"/>
      <c r="NAP310" s="131"/>
      <c r="NAR310" s="27"/>
      <c r="NAS310" s="19"/>
      <c r="NAU310" s="75"/>
      <c r="NAW310" s="22"/>
      <c r="NAX310" s="131"/>
      <c r="NAZ310" s="27"/>
      <c r="NBA310" s="19"/>
      <c r="NBC310" s="75"/>
      <c r="NBE310" s="22"/>
      <c r="NBF310" s="131"/>
      <c r="NBH310" s="27"/>
      <c r="NBI310" s="19"/>
      <c r="NBK310" s="75"/>
      <c r="NBM310" s="22"/>
      <c r="NBN310" s="131"/>
      <c r="NBP310" s="27"/>
      <c r="NBQ310" s="19"/>
      <c r="NBS310" s="75"/>
      <c r="NBU310" s="22"/>
      <c r="NBV310" s="131"/>
      <c r="NBX310" s="27"/>
      <c r="NBY310" s="19"/>
      <c r="NCA310" s="75"/>
      <c r="NCC310" s="22"/>
      <c r="NCD310" s="131"/>
      <c r="NCF310" s="27"/>
      <c r="NCG310" s="19"/>
      <c r="NCI310" s="75"/>
      <c r="NCK310" s="22"/>
      <c r="NCL310" s="131"/>
      <c r="NCN310" s="27"/>
      <c r="NCO310" s="19"/>
      <c r="NCQ310" s="75"/>
      <c r="NCS310" s="22"/>
      <c r="NCT310" s="131"/>
      <c r="NCV310" s="27"/>
      <c r="NCW310" s="19"/>
      <c r="NCY310" s="75"/>
      <c r="NDA310" s="22"/>
      <c r="NDB310" s="131"/>
      <c r="NDD310" s="27"/>
      <c r="NDE310" s="19"/>
      <c r="NDG310" s="75"/>
      <c r="NDI310" s="22"/>
      <c r="NDJ310" s="131"/>
      <c r="NDL310" s="27"/>
      <c r="NDM310" s="19"/>
      <c r="NDO310" s="75"/>
      <c r="NDQ310" s="22"/>
      <c r="NDR310" s="131"/>
      <c r="NDT310" s="27"/>
      <c r="NDU310" s="19"/>
      <c r="NDW310" s="75"/>
      <c r="NDY310" s="22"/>
      <c r="NDZ310" s="131"/>
      <c r="NEB310" s="27"/>
      <c r="NEC310" s="19"/>
      <c r="NEE310" s="75"/>
      <c r="NEG310" s="22"/>
      <c r="NEH310" s="131"/>
      <c r="NEJ310" s="27"/>
      <c r="NEK310" s="19"/>
      <c r="NEM310" s="75"/>
      <c r="NEO310" s="22"/>
      <c r="NEP310" s="131"/>
      <c r="NER310" s="27"/>
      <c r="NES310" s="19"/>
      <c r="NEU310" s="75"/>
      <c r="NEW310" s="22"/>
      <c r="NEX310" s="131"/>
      <c r="NEZ310" s="27"/>
      <c r="NFA310" s="19"/>
      <c r="NFC310" s="75"/>
      <c r="NFE310" s="22"/>
      <c r="NFF310" s="131"/>
      <c r="NFH310" s="27"/>
      <c r="NFI310" s="19"/>
      <c r="NFK310" s="75"/>
      <c r="NFM310" s="22"/>
      <c r="NFN310" s="131"/>
      <c r="NFP310" s="27"/>
      <c r="NFQ310" s="19"/>
      <c r="NFS310" s="75"/>
      <c r="NFU310" s="22"/>
      <c r="NFV310" s="131"/>
      <c r="NFX310" s="27"/>
      <c r="NFY310" s="19"/>
      <c r="NGA310" s="75"/>
      <c r="NGC310" s="22"/>
      <c r="NGD310" s="131"/>
      <c r="NGF310" s="27"/>
      <c r="NGG310" s="19"/>
      <c r="NGI310" s="75"/>
      <c r="NGK310" s="22"/>
      <c r="NGL310" s="131"/>
      <c r="NGN310" s="27"/>
      <c r="NGO310" s="19"/>
      <c r="NGQ310" s="75"/>
      <c r="NGS310" s="22"/>
      <c r="NGT310" s="131"/>
      <c r="NGV310" s="27"/>
      <c r="NGW310" s="19"/>
      <c r="NGY310" s="75"/>
      <c r="NHA310" s="22"/>
      <c r="NHB310" s="131"/>
      <c r="NHD310" s="27"/>
      <c r="NHE310" s="19"/>
      <c r="NHG310" s="75"/>
      <c r="NHI310" s="22"/>
      <c r="NHJ310" s="131"/>
      <c r="NHL310" s="27"/>
      <c r="NHM310" s="19"/>
      <c r="NHO310" s="75"/>
      <c r="NHQ310" s="22"/>
      <c r="NHR310" s="131"/>
      <c r="NHT310" s="27"/>
      <c r="NHU310" s="19"/>
      <c r="NHW310" s="75"/>
      <c r="NHY310" s="22"/>
      <c r="NHZ310" s="131"/>
      <c r="NIB310" s="27"/>
      <c r="NIC310" s="19"/>
      <c r="NIE310" s="75"/>
      <c r="NIG310" s="22"/>
      <c r="NIH310" s="131"/>
      <c r="NIJ310" s="27"/>
      <c r="NIK310" s="19"/>
      <c r="NIM310" s="75"/>
      <c r="NIO310" s="22"/>
      <c r="NIP310" s="131"/>
      <c r="NIR310" s="27"/>
      <c r="NIS310" s="19"/>
      <c r="NIU310" s="75"/>
      <c r="NIW310" s="22"/>
      <c r="NIX310" s="131"/>
      <c r="NIZ310" s="27"/>
      <c r="NJA310" s="19"/>
      <c r="NJC310" s="75"/>
      <c r="NJE310" s="22"/>
      <c r="NJF310" s="131"/>
      <c r="NJH310" s="27"/>
      <c r="NJI310" s="19"/>
      <c r="NJK310" s="75"/>
      <c r="NJM310" s="22"/>
      <c r="NJN310" s="131"/>
      <c r="NJP310" s="27"/>
      <c r="NJQ310" s="19"/>
      <c r="NJS310" s="75"/>
      <c r="NJU310" s="22"/>
      <c r="NJV310" s="131"/>
      <c r="NJX310" s="27"/>
      <c r="NJY310" s="19"/>
      <c r="NKA310" s="75"/>
      <c r="NKC310" s="22"/>
      <c r="NKD310" s="131"/>
      <c r="NKF310" s="27"/>
      <c r="NKG310" s="19"/>
      <c r="NKI310" s="75"/>
      <c r="NKK310" s="22"/>
      <c r="NKL310" s="131"/>
      <c r="NKN310" s="27"/>
      <c r="NKO310" s="19"/>
      <c r="NKQ310" s="75"/>
      <c r="NKS310" s="22"/>
      <c r="NKT310" s="131"/>
      <c r="NKV310" s="27"/>
      <c r="NKW310" s="19"/>
      <c r="NKY310" s="75"/>
      <c r="NLA310" s="22"/>
      <c r="NLB310" s="131"/>
      <c r="NLD310" s="27"/>
      <c r="NLE310" s="19"/>
      <c r="NLG310" s="75"/>
      <c r="NLI310" s="22"/>
      <c r="NLJ310" s="131"/>
      <c r="NLL310" s="27"/>
      <c r="NLM310" s="19"/>
      <c r="NLO310" s="75"/>
      <c r="NLQ310" s="22"/>
      <c r="NLR310" s="131"/>
      <c r="NLT310" s="27"/>
      <c r="NLU310" s="19"/>
      <c r="NLW310" s="75"/>
      <c r="NLY310" s="22"/>
      <c r="NLZ310" s="131"/>
      <c r="NMB310" s="27"/>
      <c r="NMC310" s="19"/>
      <c r="NME310" s="75"/>
      <c r="NMG310" s="22"/>
      <c r="NMH310" s="131"/>
      <c r="NMJ310" s="27"/>
      <c r="NMK310" s="19"/>
      <c r="NMM310" s="75"/>
      <c r="NMO310" s="22"/>
      <c r="NMP310" s="131"/>
      <c r="NMR310" s="27"/>
      <c r="NMS310" s="19"/>
      <c r="NMU310" s="75"/>
      <c r="NMW310" s="22"/>
      <c r="NMX310" s="131"/>
      <c r="NMZ310" s="27"/>
      <c r="NNA310" s="19"/>
      <c r="NNC310" s="75"/>
      <c r="NNE310" s="22"/>
      <c r="NNF310" s="131"/>
      <c r="NNH310" s="27"/>
      <c r="NNI310" s="19"/>
      <c r="NNK310" s="75"/>
      <c r="NNM310" s="22"/>
      <c r="NNN310" s="131"/>
      <c r="NNP310" s="27"/>
      <c r="NNQ310" s="19"/>
      <c r="NNS310" s="75"/>
      <c r="NNU310" s="22"/>
      <c r="NNV310" s="131"/>
      <c r="NNX310" s="27"/>
      <c r="NNY310" s="19"/>
      <c r="NOA310" s="75"/>
      <c r="NOC310" s="22"/>
      <c r="NOD310" s="131"/>
      <c r="NOF310" s="27"/>
      <c r="NOG310" s="19"/>
      <c r="NOI310" s="75"/>
      <c r="NOK310" s="22"/>
      <c r="NOL310" s="131"/>
      <c r="NON310" s="27"/>
      <c r="NOO310" s="19"/>
      <c r="NOQ310" s="75"/>
      <c r="NOS310" s="22"/>
      <c r="NOT310" s="131"/>
      <c r="NOV310" s="27"/>
      <c r="NOW310" s="19"/>
      <c r="NOY310" s="75"/>
      <c r="NPA310" s="22"/>
      <c r="NPB310" s="131"/>
      <c r="NPD310" s="27"/>
      <c r="NPE310" s="19"/>
      <c r="NPG310" s="75"/>
      <c r="NPI310" s="22"/>
      <c r="NPJ310" s="131"/>
      <c r="NPL310" s="27"/>
      <c r="NPM310" s="19"/>
      <c r="NPO310" s="75"/>
      <c r="NPQ310" s="22"/>
      <c r="NPR310" s="131"/>
      <c r="NPT310" s="27"/>
      <c r="NPU310" s="19"/>
      <c r="NPW310" s="75"/>
      <c r="NPY310" s="22"/>
      <c r="NPZ310" s="131"/>
      <c r="NQB310" s="27"/>
      <c r="NQC310" s="19"/>
      <c r="NQE310" s="75"/>
      <c r="NQG310" s="22"/>
      <c r="NQH310" s="131"/>
      <c r="NQJ310" s="27"/>
      <c r="NQK310" s="19"/>
      <c r="NQM310" s="75"/>
      <c r="NQO310" s="22"/>
      <c r="NQP310" s="131"/>
      <c r="NQR310" s="27"/>
      <c r="NQS310" s="19"/>
      <c r="NQU310" s="75"/>
      <c r="NQW310" s="22"/>
      <c r="NQX310" s="131"/>
      <c r="NQZ310" s="27"/>
      <c r="NRA310" s="19"/>
      <c r="NRC310" s="75"/>
      <c r="NRE310" s="22"/>
      <c r="NRF310" s="131"/>
      <c r="NRH310" s="27"/>
      <c r="NRI310" s="19"/>
      <c r="NRK310" s="75"/>
      <c r="NRM310" s="22"/>
      <c r="NRN310" s="131"/>
      <c r="NRP310" s="27"/>
      <c r="NRQ310" s="19"/>
      <c r="NRS310" s="75"/>
      <c r="NRU310" s="22"/>
      <c r="NRV310" s="131"/>
      <c r="NRX310" s="27"/>
      <c r="NRY310" s="19"/>
      <c r="NSA310" s="75"/>
      <c r="NSC310" s="22"/>
      <c r="NSD310" s="131"/>
      <c r="NSF310" s="27"/>
      <c r="NSG310" s="19"/>
      <c r="NSI310" s="75"/>
      <c r="NSK310" s="22"/>
      <c r="NSL310" s="131"/>
      <c r="NSN310" s="27"/>
      <c r="NSO310" s="19"/>
      <c r="NSQ310" s="75"/>
      <c r="NSS310" s="22"/>
      <c r="NST310" s="131"/>
      <c r="NSV310" s="27"/>
      <c r="NSW310" s="19"/>
      <c r="NSY310" s="75"/>
      <c r="NTA310" s="22"/>
      <c r="NTB310" s="131"/>
      <c r="NTD310" s="27"/>
      <c r="NTE310" s="19"/>
      <c r="NTG310" s="75"/>
      <c r="NTI310" s="22"/>
      <c r="NTJ310" s="131"/>
      <c r="NTL310" s="27"/>
      <c r="NTM310" s="19"/>
      <c r="NTO310" s="75"/>
      <c r="NTQ310" s="22"/>
      <c r="NTR310" s="131"/>
      <c r="NTT310" s="27"/>
      <c r="NTU310" s="19"/>
      <c r="NTW310" s="75"/>
      <c r="NTY310" s="22"/>
      <c r="NTZ310" s="131"/>
      <c r="NUB310" s="27"/>
      <c r="NUC310" s="19"/>
      <c r="NUE310" s="75"/>
      <c r="NUG310" s="22"/>
      <c r="NUH310" s="131"/>
      <c r="NUJ310" s="27"/>
      <c r="NUK310" s="19"/>
      <c r="NUM310" s="75"/>
      <c r="NUO310" s="22"/>
      <c r="NUP310" s="131"/>
      <c r="NUR310" s="27"/>
      <c r="NUS310" s="19"/>
      <c r="NUU310" s="75"/>
      <c r="NUW310" s="22"/>
      <c r="NUX310" s="131"/>
      <c r="NUZ310" s="27"/>
      <c r="NVA310" s="19"/>
      <c r="NVC310" s="75"/>
      <c r="NVE310" s="22"/>
      <c r="NVF310" s="131"/>
      <c r="NVH310" s="27"/>
      <c r="NVI310" s="19"/>
      <c r="NVK310" s="75"/>
      <c r="NVM310" s="22"/>
      <c r="NVN310" s="131"/>
      <c r="NVP310" s="27"/>
      <c r="NVQ310" s="19"/>
      <c r="NVS310" s="75"/>
      <c r="NVU310" s="22"/>
      <c r="NVV310" s="131"/>
      <c r="NVX310" s="27"/>
      <c r="NVY310" s="19"/>
      <c r="NWA310" s="75"/>
      <c r="NWC310" s="22"/>
      <c r="NWD310" s="131"/>
      <c r="NWF310" s="27"/>
      <c r="NWG310" s="19"/>
      <c r="NWI310" s="75"/>
      <c r="NWK310" s="22"/>
      <c r="NWL310" s="131"/>
      <c r="NWN310" s="27"/>
      <c r="NWO310" s="19"/>
      <c r="NWQ310" s="75"/>
      <c r="NWS310" s="22"/>
      <c r="NWT310" s="131"/>
      <c r="NWV310" s="27"/>
      <c r="NWW310" s="19"/>
      <c r="NWY310" s="75"/>
      <c r="NXA310" s="22"/>
      <c r="NXB310" s="131"/>
      <c r="NXD310" s="27"/>
      <c r="NXE310" s="19"/>
      <c r="NXG310" s="75"/>
      <c r="NXI310" s="22"/>
      <c r="NXJ310" s="131"/>
      <c r="NXL310" s="27"/>
      <c r="NXM310" s="19"/>
      <c r="NXO310" s="75"/>
      <c r="NXQ310" s="22"/>
      <c r="NXR310" s="131"/>
      <c r="NXT310" s="27"/>
      <c r="NXU310" s="19"/>
      <c r="NXW310" s="75"/>
      <c r="NXY310" s="22"/>
      <c r="NXZ310" s="131"/>
      <c r="NYB310" s="27"/>
      <c r="NYC310" s="19"/>
      <c r="NYE310" s="75"/>
      <c r="NYG310" s="22"/>
      <c r="NYH310" s="131"/>
      <c r="NYJ310" s="27"/>
      <c r="NYK310" s="19"/>
      <c r="NYM310" s="75"/>
      <c r="NYO310" s="22"/>
      <c r="NYP310" s="131"/>
      <c r="NYR310" s="27"/>
      <c r="NYS310" s="19"/>
      <c r="NYU310" s="75"/>
      <c r="NYW310" s="22"/>
      <c r="NYX310" s="131"/>
      <c r="NYZ310" s="27"/>
      <c r="NZA310" s="19"/>
      <c r="NZC310" s="75"/>
      <c r="NZE310" s="22"/>
      <c r="NZF310" s="131"/>
      <c r="NZH310" s="27"/>
      <c r="NZI310" s="19"/>
      <c r="NZK310" s="75"/>
      <c r="NZM310" s="22"/>
      <c r="NZN310" s="131"/>
      <c r="NZP310" s="27"/>
      <c r="NZQ310" s="19"/>
      <c r="NZS310" s="75"/>
      <c r="NZU310" s="22"/>
      <c r="NZV310" s="131"/>
      <c r="NZX310" s="27"/>
      <c r="NZY310" s="19"/>
      <c r="OAA310" s="75"/>
      <c r="OAC310" s="22"/>
      <c r="OAD310" s="131"/>
      <c r="OAF310" s="27"/>
      <c r="OAG310" s="19"/>
      <c r="OAI310" s="75"/>
      <c r="OAK310" s="22"/>
      <c r="OAL310" s="131"/>
      <c r="OAN310" s="27"/>
      <c r="OAO310" s="19"/>
      <c r="OAQ310" s="75"/>
      <c r="OAS310" s="22"/>
      <c r="OAT310" s="131"/>
      <c r="OAV310" s="27"/>
      <c r="OAW310" s="19"/>
      <c r="OAY310" s="75"/>
      <c r="OBA310" s="22"/>
      <c r="OBB310" s="131"/>
      <c r="OBD310" s="27"/>
      <c r="OBE310" s="19"/>
      <c r="OBG310" s="75"/>
      <c r="OBI310" s="22"/>
      <c r="OBJ310" s="131"/>
      <c r="OBL310" s="27"/>
      <c r="OBM310" s="19"/>
      <c r="OBO310" s="75"/>
      <c r="OBQ310" s="22"/>
      <c r="OBR310" s="131"/>
      <c r="OBT310" s="27"/>
      <c r="OBU310" s="19"/>
      <c r="OBW310" s="75"/>
      <c r="OBY310" s="22"/>
      <c r="OBZ310" s="131"/>
      <c r="OCB310" s="27"/>
      <c r="OCC310" s="19"/>
      <c r="OCE310" s="75"/>
      <c r="OCG310" s="22"/>
      <c r="OCH310" s="131"/>
      <c r="OCJ310" s="27"/>
      <c r="OCK310" s="19"/>
      <c r="OCM310" s="75"/>
      <c r="OCO310" s="22"/>
      <c r="OCP310" s="131"/>
      <c r="OCR310" s="27"/>
      <c r="OCS310" s="19"/>
      <c r="OCU310" s="75"/>
      <c r="OCW310" s="22"/>
      <c r="OCX310" s="131"/>
      <c r="OCZ310" s="27"/>
      <c r="ODA310" s="19"/>
      <c r="ODC310" s="75"/>
      <c r="ODE310" s="22"/>
      <c r="ODF310" s="131"/>
      <c r="ODH310" s="27"/>
      <c r="ODI310" s="19"/>
      <c r="ODK310" s="75"/>
      <c r="ODM310" s="22"/>
      <c r="ODN310" s="131"/>
      <c r="ODP310" s="27"/>
      <c r="ODQ310" s="19"/>
      <c r="ODS310" s="75"/>
      <c r="ODU310" s="22"/>
      <c r="ODV310" s="131"/>
      <c r="ODX310" s="27"/>
      <c r="ODY310" s="19"/>
      <c r="OEA310" s="75"/>
      <c r="OEC310" s="22"/>
      <c r="OED310" s="131"/>
      <c r="OEF310" s="27"/>
      <c r="OEG310" s="19"/>
      <c r="OEI310" s="75"/>
      <c r="OEK310" s="22"/>
      <c r="OEL310" s="131"/>
      <c r="OEN310" s="27"/>
      <c r="OEO310" s="19"/>
      <c r="OEQ310" s="75"/>
      <c r="OES310" s="22"/>
      <c r="OET310" s="131"/>
      <c r="OEV310" s="27"/>
      <c r="OEW310" s="19"/>
      <c r="OEY310" s="75"/>
      <c r="OFA310" s="22"/>
      <c r="OFB310" s="131"/>
      <c r="OFD310" s="27"/>
      <c r="OFE310" s="19"/>
      <c r="OFG310" s="75"/>
      <c r="OFI310" s="22"/>
      <c r="OFJ310" s="131"/>
      <c r="OFL310" s="27"/>
      <c r="OFM310" s="19"/>
      <c r="OFO310" s="75"/>
      <c r="OFQ310" s="22"/>
      <c r="OFR310" s="131"/>
      <c r="OFT310" s="27"/>
      <c r="OFU310" s="19"/>
      <c r="OFW310" s="75"/>
      <c r="OFY310" s="22"/>
      <c r="OFZ310" s="131"/>
      <c r="OGB310" s="27"/>
      <c r="OGC310" s="19"/>
      <c r="OGE310" s="75"/>
      <c r="OGG310" s="22"/>
      <c r="OGH310" s="131"/>
      <c r="OGJ310" s="27"/>
      <c r="OGK310" s="19"/>
      <c r="OGM310" s="75"/>
      <c r="OGO310" s="22"/>
      <c r="OGP310" s="131"/>
      <c r="OGR310" s="27"/>
      <c r="OGS310" s="19"/>
      <c r="OGU310" s="75"/>
      <c r="OGW310" s="22"/>
      <c r="OGX310" s="131"/>
      <c r="OGZ310" s="27"/>
      <c r="OHA310" s="19"/>
      <c r="OHC310" s="75"/>
      <c r="OHE310" s="22"/>
      <c r="OHF310" s="131"/>
      <c r="OHH310" s="27"/>
      <c r="OHI310" s="19"/>
      <c r="OHK310" s="75"/>
      <c r="OHM310" s="22"/>
      <c r="OHN310" s="131"/>
      <c r="OHP310" s="27"/>
      <c r="OHQ310" s="19"/>
      <c r="OHS310" s="75"/>
      <c r="OHU310" s="22"/>
      <c r="OHV310" s="131"/>
      <c r="OHX310" s="27"/>
      <c r="OHY310" s="19"/>
      <c r="OIA310" s="75"/>
      <c r="OIC310" s="22"/>
      <c r="OID310" s="131"/>
      <c r="OIF310" s="27"/>
      <c r="OIG310" s="19"/>
      <c r="OII310" s="75"/>
      <c r="OIK310" s="22"/>
      <c r="OIL310" s="131"/>
      <c r="OIN310" s="27"/>
      <c r="OIO310" s="19"/>
      <c r="OIQ310" s="75"/>
      <c r="OIS310" s="22"/>
      <c r="OIT310" s="131"/>
      <c r="OIV310" s="27"/>
      <c r="OIW310" s="19"/>
      <c r="OIY310" s="75"/>
      <c r="OJA310" s="22"/>
      <c r="OJB310" s="131"/>
      <c r="OJD310" s="27"/>
      <c r="OJE310" s="19"/>
      <c r="OJG310" s="75"/>
      <c r="OJI310" s="22"/>
      <c r="OJJ310" s="131"/>
      <c r="OJL310" s="27"/>
      <c r="OJM310" s="19"/>
      <c r="OJO310" s="75"/>
      <c r="OJQ310" s="22"/>
      <c r="OJR310" s="131"/>
      <c r="OJT310" s="27"/>
      <c r="OJU310" s="19"/>
      <c r="OJW310" s="75"/>
      <c r="OJY310" s="22"/>
      <c r="OJZ310" s="131"/>
      <c r="OKB310" s="27"/>
      <c r="OKC310" s="19"/>
      <c r="OKE310" s="75"/>
      <c r="OKG310" s="22"/>
      <c r="OKH310" s="131"/>
      <c r="OKJ310" s="27"/>
      <c r="OKK310" s="19"/>
      <c r="OKM310" s="75"/>
      <c r="OKO310" s="22"/>
      <c r="OKP310" s="131"/>
      <c r="OKR310" s="27"/>
      <c r="OKS310" s="19"/>
      <c r="OKU310" s="75"/>
      <c r="OKW310" s="22"/>
      <c r="OKX310" s="131"/>
      <c r="OKZ310" s="27"/>
      <c r="OLA310" s="19"/>
      <c r="OLC310" s="75"/>
      <c r="OLE310" s="22"/>
      <c r="OLF310" s="131"/>
      <c r="OLH310" s="27"/>
      <c r="OLI310" s="19"/>
      <c r="OLK310" s="75"/>
      <c r="OLM310" s="22"/>
      <c r="OLN310" s="131"/>
      <c r="OLP310" s="27"/>
      <c r="OLQ310" s="19"/>
      <c r="OLS310" s="75"/>
      <c r="OLU310" s="22"/>
      <c r="OLV310" s="131"/>
      <c r="OLX310" s="27"/>
      <c r="OLY310" s="19"/>
      <c r="OMA310" s="75"/>
      <c r="OMC310" s="22"/>
      <c r="OMD310" s="131"/>
      <c r="OMF310" s="27"/>
      <c r="OMG310" s="19"/>
      <c r="OMI310" s="75"/>
      <c r="OMK310" s="22"/>
      <c r="OML310" s="131"/>
      <c r="OMN310" s="27"/>
      <c r="OMO310" s="19"/>
      <c r="OMQ310" s="75"/>
      <c r="OMS310" s="22"/>
      <c r="OMT310" s="131"/>
      <c r="OMV310" s="27"/>
      <c r="OMW310" s="19"/>
      <c r="OMY310" s="75"/>
      <c r="ONA310" s="22"/>
      <c r="ONB310" s="131"/>
      <c r="OND310" s="27"/>
      <c r="ONE310" s="19"/>
      <c r="ONG310" s="75"/>
      <c r="ONI310" s="22"/>
      <c r="ONJ310" s="131"/>
      <c r="ONL310" s="27"/>
      <c r="ONM310" s="19"/>
      <c r="ONO310" s="75"/>
      <c r="ONQ310" s="22"/>
      <c r="ONR310" s="131"/>
      <c r="ONT310" s="27"/>
      <c r="ONU310" s="19"/>
      <c r="ONW310" s="75"/>
      <c r="ONY310" s="22"/>
      <c r="ONZ310" s="131"/>
      <c r="OOB310" s="27"/>
      <c r="OOC310" s="19"/>
      <c r="OOE310" s="75"/>
      <c r="OOG310" s="22"/>
      <c r="OOH310" s="131"/>
      <c r="OOJ310" s="27"/>
      <c r="OOK310" s="19"/>
      <c r="OOM310" s="75"/>
      <c r="OOO310" s="22"/>
      <c r="OOP310" s="131"/>
      <c r="OOR310" s="27"/>
      <c r="OOS310" s="19"/>
      <c r="OOU310" s="75"/>
      <c r="OOW310" s="22"/>
      <c r="OOX310" s="131"/>
      <c r="OOZ310" s="27"/>
      <c r="OPA310" s="19"/>
      <c r="OPC310" s="75"/>
      <c r="OPE310" s="22"/>
      <c r="OPF310" s="131"/>
      <c r="OPH310" s="27"/>
      <c r="OPI310" s="19"/>
      <c r="OPK310" s="75"/>
      <c r="OPM310" s="22"/>
      <c r="OPN310" s="131"/>
      <c r="OPP310" s="27"/>
      <c r="OPQ310" s="19"/>
      <c r="OPS310" s="75"/>
      <c r="OPU310" s="22"/>
      <c r="OPV310" s="131"/>
      <c r="OPX310" s="27"/>
      <c r="OPY310" s="19"/>
      <c r="OQA310" s="75"/>
      <c r="OQC310" s="22"/>
      <c r="OQD310" s="131"/>
      <c r="OQF310" s="27"/>
      <c r="OQG310" s="19"/>
      <c r="OQI310" s="75"/>
      <c r="OQK310" s="22"/>
      <c r="OQL310" s="131"/>
      <c r="OQN310" s="27"/>
      <c r="OQO310" s="19"/>
      <c r="OQQ310" s="75"/>
      <c r="OQS310" s="22"/>
      <c r="OQT310" s="131"/>
      <c r="OQV310" s="27"/>
      <c r="OQW310" s="19"/>
      <c r="OQY310" s="75"/>
      <c r="ORA310" s="22"/>
      <c r="ORB310" s="131"/>
      <c r="ORD310" s="27"/>
      <c r="ORE310" s="19"/>
      <c r="ORG310" s="75"/>
      <c r="ORI310" s="22"/>
      <c r="ORJ310" s="131"/>
      <c r="ORL310" s="27"/>
      <c r="ORM310" s="19"/>
      <c r="ORO310" s="75"/>
      <c r="ORQ310" s="22"/>
      <c r="ORR310" s="131"/>
      <c r="ORT310" s="27"/>
      <c r="ORU310" s="19"/>
      <c r="ORW310" s="75"/>
      <c r="ORY310" s="22"/>
      <c r="ORZ310" s="131"/>
      <c r="OSB310" s="27"/>
      <c r="OSC310" s="19"/>
      <c r="OSE310" s="75"/>
      <c r="OSG310" s="22"/>
      <c r="OSH310" s="131"/>
      <c r="OSJ310" s="27"/>
      <c r="OSK310" s="19"/>
      <c r="OSM310" s="75"/>
      <c r="OSO310" s="22"/>
      <c r="OSP310" s="131"/>
      <c r="OSR310" s="27"/>
      <c r="OSS310" s="19"/>
      <c r="OSU310" s="75"/>
      <c r="OSW310" s="22"/>
      <c r="OSX310" s="131"/>
      <c r="OSZ310" s="27"/>
      <c r="OTA310" s="19"/>
      <c r="OTC310" s="75"/>
      <c r="OTE310" s="22"/>
      <c r="OTF310" s="131"/>
      <c r="OTH310" s="27"/>
      <c r="OTI310" s="19"/>
      <c r="OTK310" s="75"/>
      <c r="OTM310" s="22"/>
      <c r="OTN310" s="131"/>
      <c r="OTP310" s="27"/>
      <c r="OTQ310" s="19"/>
      <c r="OTS310" s="75"/>
      <c r="OTU310" s="22"/>
      <c r="OTV310" s="131"/>
      <c r="OTX310" s="27"/>
      <c r="OTY310" s="19"/>
      <c r="OUA310" s="75"/>
      <c r="OUC310" s="22"/>
      <c r="OUD310" s="131"/>
      <c r="OUF310" s="27"/>
      <c r="OUG310" s="19"/>
      <c r="OUI310" s="75"/>
      <c r="OUK310" s="22"/>
      <c r="OUL310" s="131"/>
      <c r="OUN310" s="27"/>
      <c r="OUO310" s="19"/>
      <c r="OUQ310" s="75"/>
      <c r="OUS310" s="22"/>
      <c r="OUT310" s="131"/>
      <c r="OUV310" s="27"/>
      <c r="OUW310" s="19"/>
      <c r="OUY310" s="75"/>
      <c r="OVA310" s="22"/>
      <c r="OVB310" s="131"/>
      <c r="OVD310" s="27"/>
      <c r="OVE310" s="19"/>
      <c r="OVG310" s="75"/>
      <c r="OVI310" s="22"/>
      <c r="OVJ310" s="131"/>
      <c r="OVL310" s="27"/>
      <c r="OVM310" s="19"/>
      <c r="OVO310" s="75"/>
      <c r="OVQ310" s="22"/>
      <c r="OVR310" s="131"/>
      <c r="OVT310" s="27"/>
      <c r="OVU310" s="19"/>
      <c r="OVW310" s="75"/>
      <c r="OVY310" s="22"/>
      <c r="OVZ310" s="131"/>
      <c r="OWB310" s="27"/>
      <c r="OWC310" s="19"/>
      <c r="OWE310" s="75"/>
      <c r="OWG310" s="22"/>
      <c r="OWH310" s="131"/>
      <c r="OWJ310" s="27"/>
      <c r="OWK310" s="19"/>
      <c r="OWM310" s="75"/>
      <c r="OWO310" s="22"/>
      <c r="OWP310" s="131"/>
      <c r="OWR310" s="27"/>
      <c r="OWS310" s="19"/>
      <c r="OWU310" s="75"/>
      <c r="OWW310" s="22"/>
      <c r="OWX310" s="131"/>
      <c r="OWZ310" s="27"/>
      <c r="OXA310" s="19"/>
      <c r="OXC310" s="75"/>
      <c r="OXE310" s="22"/>
      <c r="OXF310" s="131"/>
      <c r="OXH310" s="27"/>
      <c r="OXI310" s="19"/>
      <c r="OXK310" s="75"/>
      <c r="OXM310" s="22"/>
      <c r="OXN310" s="131"/>
      <c r="OXP310" s="27"/>
      <c r="OXQ310" s="19"/>
      <c r="OXS310" s="75"/>
      <c r="OXU310" s="22"/>
      <c r="OXV310" s="131"/>
      <c r="OXX310" s="27"/>
      <c r="OXY310" s="19"/>
      <c r="OYA310" s="75"/>
      <c r="OYC310" s="22"/>
      <c r="OYD310" s="131"/>
      <c r="OYF310" s="27"/>
      <c r="OYG310" s="19"/>
      <c r="OYI310" s="75"/>
      <c r="OYK310" s="22"/>
      <c r="OYL310" s="131"/>
      <c r="OYN310" s="27"/>
      <c r="OYO310" s="19"/>
      <c r="OYQ310" s="75"/>
      <c r="OYS310" s="22"/>
      <c r="OYT310" s="131"/>
      <c r="OYV310" s="27"/>
      <c r="OYW310" s="19"/>
      <c r="OYY310" s="75"/>
      <c r="OZA310" s="22"/>
      <c r="OZB310" s="131"/>
      <c r="OZD310" s="27"/>
      <c r="OZE310" s="19"/>
      <c r="OZG310" s="75"/>
      <c r="OZI310" s="22"/>
      <c r="OZJ310" s="131"/>
      <c r="OZL310" s="27"/>
      <c r="OZM310" s="19"/>
      <c r="OZO310" s="75"/>
      <c r="OZQ310" s="22"/>
      <c r="OZR310" s="131"/>
      <c r="OZT310" s="27"/>
      <c r="OZU310" s="19"/>
      <c r="OZW310" s="75"/>
      <c r="OZY310" s="22"/>
      <c r="OZZ310" s="131"/>
      <c r="PAB310" s="27"/>
      <c r="PAC310" s="19"/>
      <c r="PAE310" s="75"/>
      <c r="PAG310" s="22"/>
      <c r="PAH310" s="131"/>
      <c r="PAJ310" s="27"/>
      <c r="PAK310" s="19"/>
      <c r="PAM310" s="75"/>
      <c r="PAO310" s="22"/>
      <c r="PAP310" s="131"/>
      <c r="PAR310" s="27"/>
      <c r="PAS310" s="19"/>
      <c r="PAU310" s="75"/>
      <c r="PAW310" s="22"/>
      <c r="PAX310" s="131"/>
      <c r="PAZ310" s="27"/>
      <c r="PBA310" s="19"/>
      <c r="PBC310" s="75"/>
      <c r="PBE310" s="22"/>
      <c r="PBF310" s="131"/>
      <c r="PBH310" s="27"/>
      <c r="PBI310" s="19"/>
      <c r="PBK310" s="75"/>
      <c r="PBM310" s="22"/>
      <c r="PBN310" s="131"/>
      <c r="PBP310" s="27"/>
      <c r="PBQ310" s="19"/>
      <c r="PBS310" s="75"/>
      <c r="PBU310" s="22"/>
      <c r="PBV310" s="131"/>
      <c r="PBX310" s="27"/>
      <c r="PBY310" s="19"/>
      <c r="PCA310" s="75"/>
      <c r="PCC310" s="22"/>
      <c r="PCD310" s="131"/>
      <c r="PCF310" s="27"/>
      <c r="PCG310" s="19"/>
      <c r="PCI310" s="75"/>
      <c r="PCK310" s="22"/>
      <c r="PCL310" s="131"/>
      <c r="PCN310" s="27"/>
      <c r="PCO310" s="19"/>
      <c r="PCQ310" s="75"/>
      <c r="PCS310" s="22"/>
      <c r="PCT310" s="131"/>
      <c r="PCV310" s="27"/>
      <c r="PCW310" s="19"/>
      <c r="PCY310" s="75"/>
      <c r="PDA310" s="22"/>
      <c r="PDB310" s="131"/>
      <c r="PDD310" s="27"/>
      <c r="PDE310" s="19"/>
      <c r="PDG310" s="75"/>
      <c r="PDI310" s="22"/>
      <c r="PDJ310" s="131"/>
      <c r="PDL310" s="27"/>
      <c r="PDM310" s="19"/>
      <c r="PDO310" s="75"/>
      <c r="PDQ310" s="22"/>
      <c r="PDR310" s="131"/>
      <c r="PDT310" s="27"/>
      <c r="PDU310" s="19"/>
      <c r="PDW310" s="75"/>
      <c r="PDY310" s="22"/>
      <c r="PDZ310" s="131"/>
      <c r="PEB310" s="27"/>
      <c r="PEC310" s="19"/>
      <c r="PEE310" s="75"/>
      <c r="PEG310" s="22"/>
      <c r="PEH310" s="131"/>
      <c r="PEJ310" s="27"/>
      <c r="PEK310" s="19"/>
      <c r="PEM310" s="75"/>
      <c r="PEO310" s="22"/>
      <c r="PEP310" s="131"/>
      <c r="PER310" s="27"/>
      <c r="PES310" s="19"/>
      <c r="PEU310" s="75"/>
      <c r="PEW310" s="22"/>
      <c r="PEX310" s="131"/>
      <c r="PEZ310" s="27"/>
      <c r="PFA310" s="19"/>
      <c r="PFC310" s="75"/>
      <c r="PFE310" s="22"/>
      <c r="PFF310" s="131"/>
      <c r="PFH310" s="27"/>
      <c r="PFI310" s="19"/>
      <c r="PFK310" s="75"/>
      <c r="PFM310" s="22"/>
      <c r="PFN310" s="131"/>
      <c r="PFP310" s="27"/>
      <c r="PFQ310" s="19"/>
      <c r="PFS310" s="75"/>
      <c r="PFU310" s="22"/>
      <c r="PFV310" s="131"/>
      <c r="PFX310" s="27"/>
      <c r="PFY310" s="19"/>
      <c r="PGA310" s="75"/>
      <c r="PGC310" s="22"/>
      <c r="PGD310" s="131"/>
      <c r="PGF310" s="27"/>
      <c r="PGG310" s="19"/>
      <c r="PGI310" s="75"/>
      <c r="PGK310" s="22"/>
      <c r="PGL310" s="131"/>
      <c r="PGN310" s="27"/>
      <c r="PGO310" s="19"/>
      <c r="PGQ310" s="75"/>
      <c r="PGS310" s="22"/>
      <c r="PGT310" s="131"/>
      <c r="PGV310" s="27"/>
      <c r="PGW310" s="19"/>
      <c r="PGY310" s="75"/>
      <c r="PHA310" s="22"/>
      <c r="PHB310" s="131"/>
      <c r="PHD310" s="27"/>
      <c r="PHE310" s="19"/>
      <c r="PHG310" s="75"/>
      <c r="PHI310" s="22"/>
      <c r="PHJ310" s="131"/>
      <c r="PHL310" s="27"/>
      <c r="PHM310" s="19"/>
      <c r="PHO310" s="75"/>
      <c r="PHQ310" s="22"/>
      <c r="PHR310" s="131"/>
      <c r="PHT310" s="27"/>
      <c r="PHU310" s="19"/>
      <c r="PHW310" s="75"/>
      <c r="PHY310" s="22"/>
      <c r="PHZ310" s="131"/>
      <c r="PIB310" s="27"/>
      <c r="PIC310" s="19"/>
      <c r="PIE310" s="75"/>
      <c r="PIG310" s="22"/>
      <c r="PIH310" s="131"/>
      <c r="PIJ310" s="27"/>
      <c r="PIK310" s="19"/>
      <c r="PIM310" s="75"/>
      <c r="PIO310" s="22"/>
      <c r="PIP310" s="131"/>
      <c r="PIR310" s="27"/>
      <c r="PIS310" s="19"/>
      <c r="PIU310" s="75"/>
      <c r="PIW310" s="22"/>
      <c r="PIX310" s="131"/>
      <c r="PIZ310" s="27"/>
      <c r="PJA310" s="19"/>
      <c r="PJC310" s="75"/>
      <c r="PJE310" s="22"/>
      <c r="PJF310" s="131"/>
      <c r="PJH310" s="27"/>
      <c r="PJI310" s="19"/>
      <c r="PJK310" s="75"/>
      <c r="PJM310" s="22"/>
      <c r="PJN310" s="131"/>
      <c r="PJP310" s="27"/>
      <c r="PJQ310" s="19"/>
      <c r="PJS310" s="75"/>
      <c r="PJU310" s="22"/>
      <c r="PJV310" s="131"/>
      <c r="PJX310" s="27"/>
      <c r="PJY310" s="19"/>
      <c r="PKA310" s="75"/>
      <c r="PKC310" s="22"/>
      <c r="PKD310" s="131"/>
      <c r="PKF310" s="27"/>
      <c r="PKG310" s="19"/>
      <c r="PKI310" s="75"/>
      <c r="PKK310" s="22"/>
      <c r="PKL310" s="131"/>
      <c r="PKN310" s="27"/>
      <c r="PKO310" s="19"/>
      <c r="PKQ310" s="75"/>
      <c r="PKS310" s="22"/>
      <c r="PKT310" s="131"/>
      <c r="PKV310" s="27"/>
      <c r="PKW310" s="19"/>
      <c r="PKY310" s="75"/>
      <c r="PLA310" s="22"/>
      <c r="PLB310" s="131"/>
      <c r="PLD310" s="27"/>
      <c r="PLE310" s="19"/>
      <c r="PLG310" s="75"/>
      <c r="PLI310" s="22"/>
      <c r="PLJ310" s="131"/>
      <c r="PLL310" s="27"/>
      <c r="PLM310" s="19"/>
      <c r="PLO310" s="75"/>
      <c r="PLQ310" s="22"/>
      <c r="PLR310" s="131"/>
      <c r="PLT310" s="27"/>
      <c r="PLU310" s="19"/>
      <c r="PLW310" s="75"/>
      <c r="PLY310" s="22"/>
      <c r="PLZ310" s="131"/>
      <c r="PMB310" s="27"/>
      <c r="PMC310" s="19"/>
      <c r="PME310" s="75"/>
      <c r="PMG310" s="22"/>
      <c r="PMH310" s="131"/>
      <c r="PMJ310" s="27"/>
      <c r="PMK310" s="19"/>
      <c r="PMM310" s="75"/>
      <c r="PMO310" s="22"/>
      <c r="PMP310" s="131"/>
      <c r="PMR310" s="27"/>
      <c r="PMS310" s="19"/>
      <c r="PMU310" s="75"/>
      <c r="PMW310" s="22"/>
      <c r="PMX310" s="131"/>
      <c r="PMZ310" s="27"/>
      <c r="PNA310" s="19"/>
      <c r="PNC310" s="75"/>
      <c r="PNE310" s="22"/>
      <c r="PNF310" s="131"/>
      <c r="PNH310" s="27"/>
      <c r="PNI310" s="19"/>
      <c r="PNK310" s="75"/>
      <c r="PNM310" s="22"/>
      <c r="PNN310" s="131"/>
      <c r="PNP310" s="27"/>
      <c r="PNQ310" s="19"/>
      <c r="PNS310" s="75"/>
      <c r="PNU310" s="22"/>
      <c r="PNV310" s="131"/>
      <c r="PNX310" s="27"/>
      <c r="PNY310" s="19"/>
      <c r="POA310" s="75"/>
      <c r="POC310" s="22"/>
      <c r="POD310" s="131"/>
      <c r="POF310" s="27"/>
      <c r="POG310" s="19"/>
      <c r="POI310" s="75"/>
      <c r="POK310" s="22"/>
      <c r="POL310" s="131"/>
      <c r="PON310" s="27"/>
      <c r="POO310" s="19"/>
      <c r="POQ310" s="75"/>
      <c r="POS310" s="22"/>
      <c r="POT310" s="131"/>
      <c r="POV310" s="27"/>
      <c r="POW310" s="19"/>
      <c r="POY310" s="75"/>
      <c r="PPA310" s="22"/>
      <c r="PPB310" s="131"/>
      <c r="PPD310" s="27"/>
      <c r="PPE310" s="19"/>
      <c r="PPG310" s="75"/>
      <c r="PPI310" s="22"/>
      <c r="PPJ310" s="131"/>
      <c r="PPL310" s="27"/>
      <c r="PPM310" s="19"/>
      <c r="PPO310" s="75"/>
      <c r="PPQ310" s="22"/>
      <c r="PPR310" s="131"/>
      <c r="PPT310" s="27"/>
      <c r="PPU310" s="19"/>
      <c r="PPW310" s="75"/>
      <c r="PPY310" s="22"/>
      <c r="PPZ310" s="131"/>
      <c r="PQB310" s="27"/>
      <c r="PQC310" s="19"/>
      <c r="PQE310" s="75"/>
      <c r="PQG310" s="22"/>
      <c r="PQH310" s="131"/>
      <c r="PQJ310" s="27"/>
      <c r="PQK310" s="19"/>
      <c r="PQM310" s="75"/>
      <c r="PQO310" s="22"/>
      <c r="PQP310" s="131"/>
      <c r="PQR310" s="27"/>
      <c r="PQS310" s="19"/>
      <c r="PQU310" s="75"/>
      <c r="PQW310" s="22"/>
      <c r="PQX310" s="131"/>
      <c r="PQZ310" s="27"/>
      <c r="PRA310" s="19"/>
      <c r="PRC310" s="75"/>
      <c r="PRE310" s="22"/>
      <c r="PRF310" s="131"/>
      <c r="PRH310" s="27"/>
      <c r="PRI310" s="19"/>
      <c r="PRK310" s="75"/>
      <c r="PRM310" s="22"/>
      <c r="PRN310" s="131"/>
      <c r="PRP310" s="27"/>
      <c r="PRQ310" s="19"/>
      <c r="PRS310" s="75"/>
      <c r="PRU310" s="22"/>
      <c r="PRV310" s="131"/>
      <c r="PRX310" s="27"/>
      <c r="PRY310" s="19"/>
      <c r="PSA310" s="75"/>
      <c r="PSC310" s="22"/>
      <c r="PSD310" s="131"/>
      <c r="PSF310" s="27"/>
      <c r="PSG310" s="19"/>
      <c r="PSI310" s="75"/>
      <c r="PSK310" s="22"/>
      <c r="PSL310" s="131"/>
      <c r="PSN310" s="27"/>
      <c r="PSO310" s="19"/>
      <c r="PSQ310" s="75"/>
      <c r="PSS310" s="22"/>
      <c r="PST310" s="131"/>
      <c r="PSV310" s="27"/>
      <c r="PSW310" s="19"/>
      <c r="PSY310" s="75"/>
      <c r="PTA310" s="22"/>
      <c r="PTB310" s="131"/>
      <c r="PTD310" s="27"/>
      <c r="PTE310" s="19"/>
      <c r="PTG310" s="75"/>
      <c r="PTI310" s="22"/>
      <c r="PTJ310" s="131"/>
      <c r="PTL310" s="27"/>
      <c r="PTM310" s="19"/>
      <c r="PTO310" s="75"/>
      <c r="PTQ310" s="22"/>
      <c r="PTR310" s="131"/>
      <c r="PTT310" s="27"/>
      <c r="PTU310" s="19"/>
      <c r="PTW310" s="75"/>
      <c r="PTY310" s="22"/>
      <c r="PTZ310" s="131"/>
      <c r="PUB310" s="27"/>
      <c r="PUC310" s="19"/>
      <c r="PUE310" s="75"/>
      <c r="PUG310" s="22"/>
      <c r="PUH310" s="131"/>
      <c r="PUJ310" s="27"/>
      <c r="PUK310" s="19"/>
      <c r="PUM310" s="75"/>
      <c r="PUO310" s="22"/>
      <c r="PUP310" s="131"/>
      <c r="PUR310" s="27"/>
      <c r="PUS310" s="19"/>
      <c r="PUU310" s="75"/>
      <c r="PUW310" s="22"/>
      <c r="PUX310" s="131"/>
      <c r="PUZ310" s="27"/>
      <c r="PVA310" s="19"/>
      <c r="PVC310" s="75"/>
      <c r="PVE310" s="22"/>
      <c r="PVF310" s="131"/>
      <c r="PVH310" s="27"/>
      <c r="PVI310" s="19"/>
      <c r="PVK310" s="75"/>
      <c r="PVM310" s="22"/>
      <c r="PVN310" s="131"/>
      <c r="PVP310" s="27"/>
      <c r="PVQ310" s="19"/>
      <c r="PVS310" s="75"/>
      <c r="PVU310" s="22"/>
      <c r="PVV310" s="131"/>
      <c r="PVX310" s="27"/>
      <c r="PVY310" s="19"/>
      <c r="PWA310" s="75"/>
      <c r="PWC310" s="22"/>
      <c r="PWD310" s="131"/>
      <c r="PWF310" s="27"/>
      <c r="PWG310" s="19"/>
      <c r="PWI310" s="75"/>
      <c r="PWK310" s="22"/>
      <c r="PWL310" s="131"/>
      <c r="PWN310" s="27"/>
      <c r="PWO310" s="19"/>
      <c r="PWQ310" s="75"/>
      <c r="PWS310" s="22"/>
      <c r="PWT310" s="131"/>
      <c r="PWV310" s="27"/>
      <c r="PWW310" s="19"/>
      <c r="PWY310" s="75"/>
      <c r="PXA310" s="22"/>
      <c r="PXB310" s="131"/>
      <c r="PXD310" s="27"/>
      <c r="PXE310" s="19"/>
      <c r="PXG310" s="75"/>
      <c r="PXI310" s="22"/>
      <c r="PXJ310" s="131"/>
      <c r="PXL310" s="27"/>
      <c r="PXM310" s="19"/>
      <c r="PXO310" s="75"/>
      <c r="PXQ310" s="22"/>
      <c r="PXR310" s="131"/>
      <c r="PXT310" s="27"/>
      <c r="PXU310" s="19"/>
      <c r="PXW310" s="75"/>
      <c r="PXY310" s="22"/>
      <c r="PXZ310" s="131"/>
      <c r="PYB310" s="27"/>
      <c r="PYC310" s="19"/>
      <c r="PYE310" s="75"/>
      <c r="PYG310" s="22"/>
      <c r="PYH310" s="131"/>
      <c r="PYJ310" s="27"/>
      <c r="PYK310" s="19"/>
      <c r="PYM310" s="75"/>
      <c r="PYO310" s="22"/>
      <c r="PYP310" s="131"/>
      <c r="PYR310" s="27"/>
      <c r="PYS310" s="19"/>
      <c r="PYU310" s="75"/>
      <c r="PYW310" s="22"/>
      <c r="PYX310" s="131"/>
      <c r="PYZ310" s="27"/>
      <c r="PZA310" s="19"/>
      <c r="PZC310" s="75"/>
      <c r="PZE310" s="22"/>
      <c r="PZF310" s="131"/>
      <c r="PZH310" s="27"/>
      <c r="PZI310" s="19"/>
      <c r="PZK310" s="75"/>
      <c r="PZM310" s="22"/>
      <c r="PZN310" s="131"/>
      <c r="PZP310" s="27"/>
      <c r="PZQ310" s="19"/>
      <c r="PZS310" s="75"/>
      <c r="PZU310" s="22"/>
      <c r="PZV310" s="131"/>
      <c r="PZX310" s="27"/>
      <c r="PZY310" s="19"/>
      <c r="QAA310" s="75"/>
      <c r="QAC310" s="22"/>
      <c r="QAD310" s="131"/>
      <c r="QAF310" s="27"/>
      <c r="QAG310" s="19"/>
      <c r="QAI310" s="75"/>
      <c r="QAK310" s="22"/>
      <c r="QAL310" s="131"/>
      <c r="QAN310" s="27"/>
      <c r="QAO310" s="19"/>
      <c r="QAQ310" s="75"/>
      <c r="QAS310" s="22"/>
      <c r="QAT310" s="131"/>
      <c r="QAV310" s="27"/>
      <c r="QAW310" s="19"/>
      <c r="QAY310" s="75"/>
      <c r="QBA310" s="22"/>
      <c r="QBB310" s="131"/>
      <c r="QBD310" s="27"/>
      <c r="QBE310" s="19"/>
      <c r="QBG310" s="75"/>
      <c r="QBI310" s="22"/>
      <c r="QBJ310" s="131"/>
      <c r="QBL310" s="27"/>
      <c r="QBM310" s="19"/>
      <c r="QBO310" s="75"/>
      <c r="QBQ310" s="22"/>
      <c r="QBR310" s="131"/>
      <c r="QBT310" s="27"/>
      <c r="QBU310" s="19"/>
      <c r="QBW310" s="75"/>
      <c r="QBY310" s="22"/>
      <c r="QBZ310" s="131"/>
      <c r="QCB310" s="27"/>
      <c r="QCC310" s="19"/>
      <c r="QCE310" s="75"/>
      <c r="QCG310" s="22"/>
      <c r="QCH310" s="131"/>
      <c r="QCJ310" s="27"/>
      <c r="QCK310" s="19"/>
      <c r="QCM310" s="75"/>
      <c r="QCO310" s="22"/>
      <c r="QCP310" s="131"/>
      <c r="QCR310" s="27"/>
      <c r="QCS310" s="19"/>
      <c r="QCU310" s="75"/>
      <c r="QCW310" s="22"/>
      <c r="QCX310" s="131"/>
      <c r="QCZ310" s="27"/>
      <c r="QDA310" s="19"/>
      <c r="QDC310" s="75"/>
      <c r="QDE310" s="22"/>
      <c r="QDF310" s="131"/>
      <c r="QDH310" s="27"/>
      <c r="QDI310" s="19"/>
      <c r="QDK310" s="75"/>
      <c r="QDM310" s="22"/>
      <c r="QDN310" s="131"/>
      <c r="QDP310" s="27"/>
      <c r="QDQ310" s="19"/>
      <c r="QDS310" s="75"/>
      <c r="QDU310" s="22"/>
      <c r="QDV310" s="131"/>
      <c r="QDX310" s="27"/>
      <c r="QDY310" s="19"/>
      <c r="QEA310" s="75"/>
      <c r="QEC310" s="22"/>
      <c r="QED310" s="131"/>
      <c r="QEF310" s="27"/>
      <c r="QEG310" s="19"/>
      <c r="QEI310" s="75"/>
      <c r="QEK310" s="22"/>
      <c r="QEL310" s="131"/>
      <c r="QEN310" s="27"/>
      <c r="QEO310" s="19"/>
      <c r="QEQ310" s="75"/>
      <c r="QES310" s="22"/>
      <c r="QET310" s="131"/>
      <c r="QEV310" s="27"/>
      <c r="QEW310" s="19"/>
      <c r="QEY310" s="75"/>
      <c r="QFA310" s="22"/>
      <c r="QFB310" s="131"/>
      <c r="QFD310" s="27"/>
      <c r="QFE310" s="19"/>
      <c r="QFG310" s="75"/>
      <c r="QFI310" s="22"/>
      <c r="QFJ310" s="131"/>
      <c r="QFL310" s="27"/>
      <c r="QFM310" s="19"/>
      <c r="QFO310" s="75"/>
      <c r="QFQ310" s="22"/>
      <c r="QFR310" s="131"/>
      <c r="QFT310" s="27"/>
      <c r="QFU310" s="19"/>
      <c r="QFW310" s="75"/>
      <c r="QFY310" s="22"/>
      <c r="QFZ310" s="131"/>
      <c r="QGB310" s="27"/>
      <c r="QGC310" s="19"/>
      <c r="QGE310" s="75"/>
      <c r="QGG310" s="22"/>
      <c r="QGH310" s="131"/>
      <c r="QGJ310" s="27"/>
      <c r="QGK310" s="19"/>
      <c r="QGM310" s="75"/>
      <c r="QGO310" s="22"/>
      <c r="QGP310" s="131"/>
      <c r="QGR310" s="27"/>
      <c r="QGS310" s="19"/>
      <c r="QGU310" s="75"/>
      <c r="QGW310" s="22"/>
      <c r="QGX310" s="131"/>
      <c r="QGZ310" s="27"/>
      <c r="QHA310" s="19"/>
      <c r="QHC310" s="75"/>
      <c r="QHE310" s="22"/>
      <c r="QHF310" s="131"/>
      <c r="QHH310" s="27"/>
      <c r="QHI310" s="19"/>
      <c r="QHK310" s="75"/>
      <c r="QHM310" s="22"/>
      <c r="QHN310" s="131"/>
      <c r="QHP310" s="27"/>
      <c r="QHQ310" s="19"/>
      <c r="QHS310" s="75"/>
      <c r="QHU310" s="22"/>
      <c r="QHV310" s="131"/>
      <c r="QHX310" s="27"/>
      <c r="QHY310" s="19"/>
      <c r="QIA310" s="75"/>
      <c r="QIC310" s="22"/>
      <c r="QID310" s="131"/>
      <c r="QIF310" s="27"/>
      <c r="QIG310" s="19"/>
      <c r="QII310" s="75"/>
      <c r="QIK310" s="22"/>
      <c r="QIL310" s="131"/>
      <c r="QIN310" s="27"/>
      <c r="QIO310" s="19"/>
      <c r="QIQ310" s="75"/>
      <c r="QIS310" s="22"/>
      <c r="QIT310" s="131"/>
      <c r="QIV310" s="27"/>
      <c r="QIW310" s="19"/>
      <c r="QIY310" s="75"/>
      <c r="QJA310" s="22"/>
      <c r="QJB310" s="131"/>
      <c r="QJD310" s="27"/>
      <c r="QJE310" s="19"/>
      <c r="QJG310" s="75"/>
      <c r="QJI310" s="22"/>
      <c r="QJJ310" s="131"/>
      <c r="QJL310" s="27"/>
      <c r="QJM310" s="19"/>
      <c r="QJO310" s="75"/>
      <c r="QJQ310" s="22"/>
      <c r="QJR310" s="131"/>
      <c r="QJT310" s="27"/>
      <c r="QJU310" s="19"/>
      <c r="QJW310" s="75"/>
      <c r="QJY310" s="22"/>
      <c r="QJZ310" s="131"/>
      <c r="QKB310" s="27"/>
      <c r="QKC310" s="19"/>
      <c r="QKE310" s="75"/>
      <c r="QKG310" s="22"/>
      <c r="QKH310" s="131"/>
      <c r="QKJ310" s="27"/>
      <c r="QKK310" s="19"/>
      <c r="QKM310" s="75"/>
      <c r="QKO310" s="22"/>
      <c r="QKP310" s="131"/>
      <c r="QKR310" s="27"/>
      <c r="QKS310" s="19"/>
      <c r="QKU310" s="75"/>
      <c r="QKW310" s="22"/>
      <c r="QKX310" s="131"/>
      <c r="QKZ310" s="27"/>
      <c r="QLA310" s="19"/>
      <c r="QLC310" s="75"/>
      <c r="QLE310" s="22"/>
      <c r="QLF310" s="131"/>
      <c r="QLH310" s="27"/>
      <c r="QLI310" s="19"/>
      <c r="QLK310" s="75"/>
      <c r="QLM310" s="22"/>
      <c r="QLN310" s="131"/>
      <c r="QLP310" s="27"/>
      <c r="QLQ310" s="19"/>
      <c r="QLS310" s="75"/>
      <c r="QLU310" s="22"/>
      <c r="QLV310" s="131"/>
      <c r="QLX310" s="27"/>
      <c r="QLY310" s="19"/>
      <c r="QMA310" s="75"/>
      <c r="QMC310" s="22"/>
      <c r="QMD310" s="131"/>
      <c r="QMF310" s="27"/>
      <c r="QMG310" s="19"/>
      <c r="QMI310" s="75"/>
      <c r="QMK310" s="22"/>
      <c r="QML310" s="131"/>
      <c r="QMN310" s="27"/>
      <c r="QMO310" s="19"/>
      <c r="QMQ310" s="75"/>
      <c r="QMS310" s="22"/>
      <c r="QMT310" s="131"/>
      <c r="QMV310" s="27"/>
      <c r="QMW310" s="19"/>
      <c r="QMY310" s="75"/>
      <c r="QNA310" s="22"/>
      <c r="QNB310" s="131"/>
      <c r="QND310" s="27"/>
      <c r="QNE310" s="19"/>
      <c r="QNG310" s="75"/>
      <c r="QNI310" s="22"/>
      <c r="QNJ310" s="131"/>
      <c r="QNL310" s="27"/>
      <c r="QNM310" s="19"/>
      <c r="QNO310" s="75"/>
      <c r="QNQ310" s="22"/>
      <c r="QNR310" s="131"/>
      <c r="QNT310" s="27"/>
      <c r="QNU310" s="19"/>
      <c r="QNW310" s="75"/>
      <c r="QNY310" s="22"/>
      <c r="QNZ310" s="131"/>
      <c r="QOB310" s="27"/>
      <c r="QOC310" s="19"/>
      <c r="QOE310" s="75"/>
      <c r="QOG310" s="22"/>
      <c r="QOH310" s="131"/>
      <c r="QOJ310" s="27"/>
      <c r="QOK310" s="19"/>
      <c r="QOM310" s="75"/>
      <c r="QOO310" s="22"/>
      <c r="QOP310" s="131"/>
      <c r="QOR310" s="27"/>
      <c r="QOS310" s="19"/>
      <c r="QOU310" s="75"/>
      <c r="QOW310" s="22"/>
      <c r="QOX310" s="131"/>
      <c r="QOZ310" s="27"/>
      <c r="QPA310" s="19"/>
      <c r="QPC310" s="75"/>
      <c r="QPE310" s="22"/>
      <c r="QPF310" s="131"/>
      <c r="QPH310" s="27"/>
      <c r="QPI310" s="19"/>
      <c r="QPK310" s="75"/>
      <c r="QPM310" s="22"/>
      <c r="QPN310" s="131"/>
      <c r="QPP310" s="27"/>
      <c r="QPQ310" s="19"/>
      <c r="QPS310" s="75"/>
      <c r="QPU310" s="22"/>
      <c r="QPV310" s="131"/>
      <c r="QPX310" s="27"/>
      <c r="QPY310" s="19"/>
      <c r="QQA310" s="75"/>
      <c r="QQC310" s="22"/>
      <c r="QQD310" s="131"/>
      <c r="QQF310" s="27"/>
      <c r="QQG310" s="19"/>
      <c r="QQI310" s="75"/>
      <c r="QQK310" s="22"/>
      <c r="QQL310" s="131"/>
      <c r="QQN310" s="27"/>
      <c r="QQO310" s="19"/>
      <c r="QQQ310" s="75"/>
      <c r="QQS310" s="22"/>
      <c r="QQT310" s="131"/>
      <c r="QQV310" s="27"/>
      <c r="QQW310" s="19"/>
      <c r="QQY310" s="75"/>
      <c r="QRA310" s="22"/>
      <c r="QRB310" s="131"/>
      <c r="QRD310" s="27"/>
      <c r="QRE310" s="19"/>
      <c r="QRG310" s="75"/>
      <c r="QRI310" s="22"/>
      <c r="QRJ310" s="131"/>
      <c r="QRL310" s="27"/>
      <c r="QRM310" s="19"/>
      <c r="QRO310" s="75"/>
      <c r="QRQ310" s="22"/>
      <c r="QRR310" s="131"/>
      <c r="QRT310" s="27"/>
      <c r="QRU310" s="19"/>
      <c r="QRW310" s="75"/>
      <c r="QRY310" s="22"/>
      <c r="QRZ310" s="131"/>
      <c r="QSB310" s="27"/>
      <c r="QSC310" s="19"/>
      <c r="QSE310" s="75"/>
      <c r="QSG310" s="22"/>
      <c r="QSH310" s="131"/>
      <c r="QSJ310" s="27"/>
      <c r="QSK310" s="19"/>
      <c r="QSM310" s="75"/>
      <c r="QSO310" s="22"/>
      <c r="QSP310" s="131"/>
      <c r="QSR310" s="27"/>
      <c r="QSS310" s="19"/>
      <c r="QSU310" s="75"/>
      <c r="QSW310" s="22"/>
      <c r="QSX310" s="131"/>
      <c r="QSZ310" s="27"/>
      <c r="QTA310" s="19"/>
      <c r="QTC310" s="75"/>
      <c r="QTE310" s="22"/>
      <c r="QTF310" s="131"/>
      <c r="QTH310" s="27"/>
      <c r="QTI310" s="19"/>
      <c r="QTK310" s="75"/>
      <c r="QTM310" s="22"/>
      <c r="QTN310" s="131"/>
      <c r="QTP310" s="27"/>
      <c r="QTQ310" s="19"/>
      <c r="QTS310" s="75"/>
      <c r="QTU310" s="22"/>
      <c r="QTV310" s="131"/>
      <c r="QTX310" s="27"/>
      <c r="QTY310" s="19"/>
      <c r="QUA310" s="75"/>
      <c r="QUC310" s="22"/>
      <c r="QUD310" s="131"/>
      <c r="QUF310" s="27"/>
      <c r="QUG310" s="19"/>
      <c r="QUI310" s="75"/>
      <c r="QUK310" s="22"/>
      <c r="QUL310" s="131"/>
      <c r="QUN310" s="27"/>
      <c r="QUO310" s="19"/>
      <c r="QUQ310" s="75"/>
      <c r="QUS310" s="22"/>
      <c r="QUT310" s="131"/>
      <c r="QUV310" s="27"/>
      <c r="QUW310" s="19"/>
      <c r="QUY310" s="75"/>
      <c r="QVA310" s="22"/>
      <c r="QVB310" s="131"/>
      <c r="QVD310" s="27"/>
      <c r="QVE310" s="19"/>
      <c r="QVG310" s="75"/>
      <c r="QVI310" s="22"/>
      <c r="QVJ310" s="131"/>
      <c r="QVL310" s="27"/>
      <c r="QVM310" s="19"/>
      <c r="QVO310" s="75"/>
      <c r="QVQ310" s="22"/>
      <c r="QVR310" s="131"/>
      <c r="QVT310" s="27"/>
      <c r="QVU310" s="19"/>
      <c r="QVW310" s="75"/>
      <c r="QVY310" s="22"/>
      <c r="QVZ310" s="131"/>
      <c r="QWB310" s="27"/>
      <c r="QWC310" s="19"/>
      <c r="QWE310" s="75"/>
      <c r="QWG310" s="22"/>
      <c r="QWH310" s="131"/>
      <c r="QWJ310" s="27"/>
      <c r="QWK310" s="19"/>
      <c r="QWM310" s="75"/>
      <c r="QWO310" s="22"/>
      <c r="QWP310" s="131"/>
      <c r="QWR310" s="27"/>
      <c r="QWS310" s="19"/>
      <c r="QWU310" s="75"/>
      <c r="QWW310" s="22"/>
      <c r="QWX310" s="131"/>
      <c r="QWZ310" s="27"/>
      <c r="QXA310" s="19"/>
      <c r="QXC310" s="75"/>
      <c r="QXE310" s="22"/>
      <c r="QXF310" s="131"/>
      <c r="QXH310" s="27"/>
      <c r="QXI310" s="19"/>
      <c r="QXK310" s="75"/>
      <c r="QXM310" s="22"/>
      <c r="QXN310" s="131"/>
      <c r="QXP310" s="27"/>
      <c r="QXQ310" s="19"/>
      <c r="QXS310" s="75"/>
      <c r="QXU310" s="22"/>
      <c r="QXV310" s="131"/>
      <c r="QXX310" s="27"/>
      <c r="QXY310" s="19"/>
      <c r="QYA310" s="75"/>
      <c r="QYC310" s="22"/>
      <c r="QYD310" s="131"/>
      <c r="QYF310" s="27"/>
      <c r="QYG310" s="19"/>
      <c r="QYI310" s="75"/>
      <c r="QYK310" s="22"/>
      <c r="QYL310" s="131"/>
      <c r="QYN310" s="27"/>
      <c r="QYO310" s="19"/>
      <c r="QYQ310" s="75"/>
      <c r="QYS310" s="22"/>
      <c r="QYT310" s="131"/>
      <c r="QYV310" s="27"/>
      <c r="QYW310" s="19"/>
      <c r="QYY310" s="75"/>
      <c r="QZA310" s="22"/>
      <c r="QZB310" s="131"/>
      <c r="QZD310" s="27"/>
      <c r="QZE310" s="19"/>
      <c r="QZG310" s="75"/>
      <c r="QZI310" s="22"/>
      <c r="QZJ310" s="131"/>
      <c r="QZL310" s="27"/>
      <c r="QZM310" s="19"/>
      <c r="QZO310" s="75"/>
      <c r="QZQ310" s="22"/>
      <c r="QZR310" s="131"/>
      <c r="QZT310" s="27"/>
      <c r="QZU310" s="19"/>
      <c r="QZW310" s="75"/>
      <c r="QZY310" s="22"/>
      <c r="QZZ310" s="131"/>
      <c r="RAB310" s="27"/>
      <c r="RAC310" s="19"/>
      <c r="RAE310" s="75"/>
      <c r="RAG310" s="22"/>
      <c r="RAH310" s="131"/>
      <c r="RAJ310" s="27"/>
      <c r="RAK310" s="19"/>
      <c r="RAM310" s="75"/>
      <c r="RAO310" s="22"/>
      <c r="RAP310" s="131"/>
      <c r="RAR310" s="27"/>
      <c r="RAS310" s="19"/>
      <c r="RAU310" s="75"/>
      <c r="RAW310" s="22"/>
      <c r="RAX310" s="131"/>
      <c r="RAZ310" s="27"/>
      <c r="RBA310" s="19"/>
      <c r="RBC310" s="75"/>
      <c r="RBE310" s="22"/>
      <c r="RBF310" s="131"/>
      <c r="RBH310" s="27"/>
      <c r="RBI310" s="19"/>
      <c r="RBK310" s="75"/>
      <c r="RBM310" s="22"/>
      <c r="RBN310" s="131"/>
      <c r="RBP310" s="27"/>
      <c r="RBQ310" s="19"/>
      <c r="RBS310" s="75"/>
      <c r="RBU310" s="22"/>
      <c r="RBV310" s="131"/>
      <c r="RBX310" s="27"/>
      <c r="RBY310" s="19"/>
      <c r="RCA310" s="75"/>
      <c r="RCC310" s="22"/>
      <c r="RCD310" s="131"/>
      <c r="RCF310" s="27"/>
      <c r="RCG310" s="19"/>
      <c r="RCI310" s="75"/>
      <c r="RCK310" s="22"/>
      <c r="RCL310" s="131"/>
      <c r="RCN310" s="27"/>
      <c r="RCO310" s="19"/>
      <c r="RCQ310" s="75"/>
      <c r="RCS310" s="22"/>
      <c r="RCT310" s="131"/>
      <c r="RCV310" s="27"/>
      <c r="RCW310" s="19"/>
      <c r="RCY310" s="75"/>
      <c r="RDA310" s="22"/>
      <c r="RDB310" s="131"/>
      <c r="RDD310" s="27"/>
      <c r="RDE310" s="19"/>
      <c r="RDG310" s="75"/>
      <c r="RDI310" s="22"/>
      <c r="RDJ310" s="131"/>
      <c r="RDL310" s="27"/>
      <c r="RDM310" s="19"/>
      <c r="RDO310" s="75"/>
      <c r="RDQ310" s="22"/>
      <c r="RDR310" s="131"/>
      <c r="RDT310" s="27"/>
      <c r="RDU310" s="19"/>
      <c r="RDW310" s="75"/>
      <c r="RDY310" s="22"/>
      <c r="RDZ310" s="131"/>
      <c r="REB310" s="27"/>
      <c r="REC310" s="19"/>
      <c r="REE310" s="75"/>
      <c r="REG310" s="22"/>
      <c r="REH310" s="131"/>
      <c r="REJ310" s="27"/>
      <c r="REK310" s="19"/>
      <c r="REM310" s="75"/>
      <c r="REO310" s="22"/>
      <c r="REP310" s="131"/>
      <c r="RER310" s="27"/>
      <c r="RES310" s="19"/>
      <c r="REU310" s="75"/>
      <c r="REW310" s="22"/>
      <c r="REX310" s="131"/>
      <c r="REZ310" s="27"/>
      <c r="RFA310" s="19"/>
      <c r="RFC310" s="75"/>
      <c r="RFE310" s="22"/>
      <c r="RFF310" s="131"/>
      <c r="RFH310" s="27"/>
      <c r="RFI310" s="19"/>
      <c r="RFK310" s="75"/>
      <c r="RFM310" s="22"/>
      <c r="RFN310" s="131"/>
      <c r="RFP310" s="27"/>
      <c r="RFQ310" s="19"/>
      <c r="RFS310" s="75"/>
      <c r="RFU310" s="22"/>
      <c r="RFV310" s="131"/>
      <c r="RFX310" s="27"/>
      <c r="RFY310" s="19"/>
      <c r="RGA310" s="75"/>
      <c r="RGC310" s="22"/>
      <c r="RGD310" s="131"/>
      <c r="RGF310" s="27"/>
      <c r="RGG310" s="19"/>
      <c r="RGI310" s="75"/>
      <c r="RGK310" s="22"/>
      <c r="RGL310" s="131"/>
      <c r="RGN310" s="27"/>
      <c r="RGO310" s="19"/>
      <c r="RGQ310" s="75"/>
      <c r="RGS310" s="22"/>
      <c r="RGT310" s="131"/>
      <c r="RGV310" s="27"/>
      <c r="RGW310" s="19"/>
      <c r="RGY310" s="75"/>
      <c r="RHA310" s="22"/>
      <c r="RHB310" s="131"/>
      <c r="RHD310" s="27"/>
      <c r="RHE310" s="19"/>
      <c r="RHG310" s="75"/>
      <c r="RHI310" s="22"/>
      <c r="RHJ310" s="131"/>
      <c r="RHL310" s="27"/>
      <c r="RHM310" s="19"/>
      <c r="RHO310" s="75"/>
      <c r="RHQ310" s="22"/>
      <c r="RHR310" s="131"/>
      <c r="RHT310" s="27"/>
      <c r="RHU310" s="19"/>
      <c r="RHW310" s="75"/>
      <c r="RHY310" s="22"/>
      <c r="RHZ310" s="131"/>
      <c r="RIB310" s="27"/>
      <c r="RIC310" s="19"/>
      <c r="RIE310" s="75"/>
      <c r="RIG310" s="22"/>
      <c r="RIH310" s="131"/>
      <c r="RIJ310" s="27"/>
      <c r="RIK310" s="19"/>
      <c r="RIM310" s="75"/>
      <c r="RIO310" s="22"/>
      <c r="RIP310" s="131"/>
      <c r="RIR310" s="27"/>
      <c r="RIS310" s="19"/>
      <c r="RIU310" s="75"/>
      <c r="RIW310" s="22"/>
      <c r="RIX310" s="131"/>
      <c r="RIZ310" s="27"/>
      <c r="RJA310" s="19"/>
      <c r="RJC310" s="75"/>
      <c r="RJE310" s="22"/>
      <c r="RJF310" s="131"/>
      <c r="RJH310" s="27"/>
      <c r="RJI310" s="19"/>
      <c r="RJK310" s="75"/>
      <c r="RJM310" s="22"/>
      <c r="RJN310" s="131"/>
      <c r="RJP310" s="27"/>
      <c r="RJQ310" s="19"/>
      <c r="RJS310" s="75"/>
      <c r="RJU310" s="22"/>
      <c r="RJV310" s="131"/>
      <c r="RJX310" s="27"/>
      <c r="RJY310" s="19"/>
      <c r="RKA310" s="75"/>
      <c r="RKC310" s="22"/>
      <c r="RKD310" s="131"/>
      <c r="RKF310" s="27"/>
      <c r="RKG310" s="19"/>
      <c r="RKI310" s="75"/>
      <c r="RKK310" s="22"/>
      <c r="RKL310" s="131"/>
      <c r="RKN310" s="27"/>
      <c r="RKO310" s="19"/>
      <c r="RKQ310" s="75"/>
      <c r="RKS310" s="22"/>
      <c r="RKT310" s="131"/>
      <c r="RKV310" s="27"/>
      <c r="RKW310" s="19"/>
      <c r="RKY310" s="75"/>
      <c r="RLA310" s="22"/>
      <c r="RLB310" s="131"/>
      <c r="RLD310" s="27"/>
      <c r="RLE310" s="19"/>
      <c r="RLG310" s="75"/>
      <c r="RLI310" s="22"/>
      <c r="RLJ310" s="131"/>
      <c r="RLL310" s="27"/>
      <c r="RLM310" s="19"/>
      <c r="RLO310" s="75"/>
      <c r="RLQ310" s="22"/>
      <c r="RLR310" s="131"/>
      <c r="RLT310" s="27"/>
      <c r="RLU310" s="19"/>
      <c r="RLW310" s="75"/>
      <c r="RLY310" s="22"/>
      <c r="RLZ310" s="131"/>
      <c r="RMB310" s="27"/>
      <c r="RMC310" s="19"/>
      <c r="RME310" s="75"/>
      <c r="RMG310" s="22"/>
      <c r="RMH310" s="131"/>
      <c r="RMJ310" s="27"/>
      <c r="RMK310" s="19"/>
      <c r="RMM310" s="75"/>
      <c r="RMO310" s="22"/>
      <c r="RMP310" s="131"/>
      <c r="RMR310" s="27"/>
      <c r="RMS310" s="19"/>
      <c r="RMU310" s="75"/>
      <c r="RMW310" s="22"/>
      <c r="RMX310" s="131"/>
      <c r="RMZ310" s="27"/>
      <c r="RNA310" s="19"/>
      <c r="RNC310" s="75"/>
      <c r="RNE310" s="22"/>
      <c r="RNF310" s="131"/>
      <c r="RNH310" s="27"/>
      <c r="RNI310" s="19"/>
      <c r="RNK310" s="75"/>
      <c r="RNM310" s="22"/>
      <c r="RNN310" s="131"/>
      <c r="RNP310" s="27"/>
      <c r="RNQ310" s="19"/>
      <c r="RNS310" s="75"/>
      <c r="RNU310" s="22"/>
      <c r="RNV310" s="131"/>
      <c r="RNX310" s="27"/>
      <c r="RNY310" s="19"/>
      <c r="ROA310" s="75"/>
      <c r="ROC310" s="22"/>
      <c r="ROD310" s="131"/>
      <c r="ROF310" s="27"/>
      <c r="ROG310" s="19"/>
      <c r="ROI310" s="75"/>
      <c r="ROK310" s="22"/>
      <c r="ROL310" s="131"/>
      <c r="RON310" s="27"/>
      <c r="ROO310" s="19"/>
      <c r="ROQ310" s="75"/>
      <c r="ROS310" s="22"/>
      <c r="ROT310" s="131"/>
      <c r="ROV310" s="27"/>
      <c r="ROW310" s="19"/>
      <c r="ROY310" s="75"/>
      <c r="RPA310" s="22"/>
      <c r="RPB310" s="131"/>
      <c r="RPD310" s="27"/>
      <c r="RPE310" s="19"/>
      <c r="RPG310" s="75"/>
      <c r="RPI310" s="22"/>
      <c r="RPJ310" s="131"/>
      <c r="RPL310" s="27"/>
      <c r="RPM310" s="19"/>
      <c r="RPO310" s="75"/>
      <c r="RPQ310" s="22"/>
      <c r="RPR310" s="131"/>
      <c r="RPT310" s="27"/>
      <c r="RPU310" s="19"/>
      <c r="RPW310" s="75"/>
      <c r="RPY310" s="22"/>
      <c r="RPZ310" s="131"/>
      <c r="RQB310" s="27"/>
      <c r="RQC310" s="19"/>
      <c r="RQE310" s="75"/>
      <c r="RQG310" s="22"/>
      <c r="RQH310" s="131"/>
      <c r="RQJ310" s="27"/>
      <c r="RQK310" s="19"/>
      <c r="RQM310" s="75"/>
      <c r="RQO310" s="22"/>
      <c r="RQP310" s="131"/>
      <c r="RQR310" s="27"/>
      <c r="RQS310" s="19"/>
      <c r="RQU310" s="75"/>
      <c r="RQW310" s="22"/>
      <c r="RQX310" s="131"/>
      <c r="RQZ310" s="27"/>
      <c r="RRA310" s="19"/>
      <c r="RRC310" s="75"/>
      <c r="RRE310" s="22"/>
      <c r="RRF310" s="131"/>
      <c r="RRH310" s="27"/>
      <c r="RRI310" s="19"/>
      <c r="RRK310" s="75"/>
      <c r="RRM310" s="22"/>
      <c r="RRN310" s="131"/>
      <c r="RRP310" s="27"/>
      <c r="RRQ310" s="19"/>
      <c r="RRS310" s="75"/>
      <c r="RRU310" s="22"/>
      <c r="RRV310" s="131"/>
      <c r="RRX310" s="27"/>
      <c r="RRY310" s="19"/>
      <c r="RSA310" s="75"/>
      <c r="RSC310" s="22"/>
      <c r="RSD310" s="131"/>
      <c r="RSF310" s="27"/>
      <c r="RSG310" s="19"/>
      <c r="RSI310" s="75"/>
      <c r="RSK310" s="22"/>
      <c r="RSL310" s="131"/>
      <c r="RSN310" s="27"/>
      <c r="RSO310" s="19"/>
      <c r="RSQ310" s="75"/>
      <c r="RSS310" s="22"/>
      <c r="RST310" s="131"/>
      <c r="RSV310" s="27"/>
      <c r="RSW310" s="19"/>
      <c r="RSY310" s="75"/>
      <c r="RTA310" s="22"/>
      <c r="RTB310" s="131"/>
      <c r="RTD310" s="27"/>
      <c r="RTE310" s="19"/>
      <c r="RTG310" s="75"/>
      <c r="RTI310" s="22"/>
      <c r="RTJ310" s="131"/>
      <c r="RTL310" s="27"/>
      <c r="RTM310" s="19"/>
      <c r="RTO310" s="75"/>
      <c r="RTQ310" s="22"/>
      <c r="RTR310" s="131"/>
      <c r="RTT310" s="27"/>
      <c r="RTU310" s="19"/>
      <c r="RTW310" s="75"/>
      <c r="RTY310" s="22"/>
      <c r="RTZ310" s="131"/>
      <c r="RUB310" s="27"/>
      <c r="RUC310" s="19"/>
      <c r="RUE310" s="75"/>
      <c r="RUG310" s="22"/>
      <c r="RUH310" s="131"/>
      <c r="RUJ310" s="27"/>
      <c r="RUK310" s="19"/>
      <c r="RUM310" s="75"/>
      <c r="RUO310" s="22"/>
      <c r="RUP310" s="131"/>
      <c r="RUR310" s="27"/>
      <c r="RUS310" s="19"/>
      <c r="RUU310" s="75"/>
      <c r="RUW310" s="22"/>
      <c r="RUX310" s="131"/>
      <c r="RUZ310" s="27"/>
      <c r="RVA310" s="19"/>
      <c r="RVC310" s="75"/>
      <c r="RVE310" s="22"/>
      <c r="RVF310" s="131"/>
      <c r="RVH310" s="27"/>
      <c r="RVI310" s="19"/>
      <c r="RVK310" s="75"/>
      <c r="RVM310" s="22"/>
      <c r="RVN310" s="131"/>
      <c r="RVP310" s="27"/>
      <c r="RVQ310" s="19"/>
      <c r="RVS310" s="75"/>
      <c r="RVU310" s="22"/>
      <c r="RVV310" s="131"/>
      <c r="RVX310" s="27"/>
      <c r="RVY310" s="19"/>
      <c r="RWA310" s="75"/>
      <c r="RWC310" s="22"/>
      <c r="RWD310" s="131"/>
      <c r="RWF310" s="27"/>
      <c r="RWG310" s="19"/>
      <c r="RWI310" s="75"/>
      <c r="RWK310" s="22"/>
      <c r="RWL310" s="131"/>
      <c r="RWN310" s="27"/>
      <c r="RWO310" s="19"/>
      <c r="RWQ310" s="75"/>
      <c r="RWS310" s="22"/>
      <c r="RWT310" s="131"/>
      <c r="RWV310" s="27"/>
      <c r="RWW310" s="19"/>
      <c r="RWY310" s="75"/>
      <c r="RXA310" s="22"/>
      <c r="RXB310" s="131"/>
      <c r="RXD310" s="27"/>
      <c r="RXE310" s="19"/>
      <c r="RXG310" s="75"/>
      <c r="RXI310" s="22"/>
      <c r="RXJ310" s="131"/>
      <c r="RXL310" s="27"/>
      <c r="RXM310" s="19"/>
      <c r="RXO310" s="75"/>
      <c r="RXQ310" s="22"/>
      <c r="RXR310" s="131"/>
      <c r="RXT310" s="27"/>
      <c r="RXU310" s="19"/>
      <c r="RXW310" s="75"/>
      <c r="RXY310" s="22"/>
      <c r="RXZ310" s="131"/>
      <c r="RYB310" s="27"/>
      <c r="RYC310" s="19"/>
      <c r="RYE310" s="75"/>
      <c r="RYG310" s="22"/>
      <c r="RYH310" s="131"/>
      <c r="RYJ310" s="27"/>
      <c r="RYK310" s="19"/>
      <c r="RYM310" s="75"/>
      <c r="RYO310" s="22"/>
      <c r="RYP310" s="131"/>
      <c r="RYR310" s="27"/>
      <c r="RYS310" s="19"/>
      <c r="RYU310" s="75"/>
      <c r="RYW310" s="22"/>
      <c r="RYX310" s="131"/>
      <c r="RYZ310" s="27"/>
      <c r="RZA310" s="19"/>
      <c r="RZC310" s="75"/>
      <c r="RZE310" s="22"/>
      <c r="RZF310" s="131"/>
      <c r="RZH310" s="27"/>
      <c r="RZI310" s="19"/>
      <c r="RZK310" s="75"/>
      <c r="RZM310" s="22"/>
      <c r="RZN310" s="131"/>
      <c r="RZP310" s="27"/>
      <c r="RZQ310" s="19"/>
      <c r="RZS310" s="75"/>
      <c r="RZU310" s="22"/>
      <c r="RZV310" s="131"/>
      <c r="RZX310" s="27"/>
      <c r="RZY310" s="19"/>
      <c r="SAA310" s="75"/>
      <c r="SAC310" s="22"/>
      <c r="SAD310" s="131"/>
      <c r="SAF310" s="27"/>
      <c r="SAG310" s="19"/>
      <c r="SAI310" s="75"/>
      <c r="SAK310" s="22"/>
      <c r="SAL310" s="131"/>
      <c r="SAN310" s="27"/>
      <c r="SAO310" s="19"/>
      <c r="SAQ310" s="75"/>
      <c r="SAS310" s="22"/>
      <c r="SAT310" s="131"/>
      <c r="SAV310" s="27"/>
      <c r="SAW310" s="19"/>
      <c r="SAY310" s="75"/>
      <c r="SBA310" s="22"/>
      <c r="SBB310" s="131"/>
      <c r="SBD310" s="27"/>
      <c r="SBE310" s="19"/>
      <c r="SBG310" s="75"/>
      <c r="SBI310" s="22"/>
      <c r="SBJ310" s="131"/>
      <c r="SBL310" s="27"/>
      <c r="SBM310" s="19"/>
      <c r="SBO310" s="75"/>
      <c r="SBQ310" s="22"/>
      <c r="SBR310" s="131"/>
      <c r="SBT310" s="27"/>
      <c r="SBU310" s="19"/>
      <c r="SBW310" s="75"/>
      <c r="SBY310" s="22"/>
      <c r="SBZ310" s="131"/>
      <c r="SCB310" s="27"/>
      <c r="SCC310" s="19"/>
      <c r="SCE310" s="75"/>
      <c r="SCG310" s="22"/>
      <c r="SCH310" s="131"/>
      <c r="SCJ310" s="27"/>
      <c r="SCK310" s="19"/>
      <c r="SCM310" s="75"/>
      <c r="SCO310" s="22"/>
      <c r="SCP310" s="131"/>
      <c r="SCR310" s="27"/>
      <c r="SCS310" s="19"/>
      <c r="SCU310" s="75"/>
      <c r="SCW310" s="22"/>
      <c r="SCX310" s="131"/>
      <c r="SCZ310" s="27"/>
      <c r="SDA310" s="19"/>
      <c r="SDC310" s="75"/>
      <c r="SDE310" s="22"/>
      <c r="SDF310" s="131"/>
      <c r="SDH310" s="27"/>
      <c r="SDI310" s="19"/>
      <c r="SDK310" s="75"/>
      <c r="SDM310" s="22"/>
      <c r="SDN310" s="131"/>
      <c r="SDP310" s="27"/>
      <c r="SDQ310" s="19"/>
      <c r="SDS310" s="75"/>
      <c r="SDU310" s="22"/>
      <c r="SDV310" s="131"/>
      <c r="SDX310" s="27"/>
      <c r="SDY310" s="19"/>
      <c r="SEA310" s="75"/>
      <c r="SEC310" s="22"/>
      <c r="SED310" s="131"/>
      <c r="SEF310" s="27"/>
      <c r="SEG310" s="19"/>
      <c r="SEI310" s="75"/>
      <c r="SEK310" s="22"/>
      <c r="SEL310" s="131"/>
      <c r="SEN310" s="27"/>
      <c r="SEO310" s="19"/>
      <c r="SEQ310" s="75"/>
      <c r="SES310" s="22"/>
      <c r="SET310" s="131"/>
      <c r="SEV310" s="27"/>
      <c r="SEW310" s="19"/>
      <c r="SEY310" s="75"/>
      <c r="SFA310" s="22"/>
      <c r="SFB310" s="131"/>
      <c r="SFD310" s="27"/>
      <c r="SFE310" s="19"/>
      <c r="SFG310" s="75"/>
      <c r="SFI310" s="22"/>
      <c r="SFJ310" s="131"/>
      <c r="SFL310" s="27"/>
      <c r="SFM310" s="19"/>
      <c r="SFO310" s="75"/>
      <c r="SFQ310" s="22"/>
      <c r="SFR310" s="131"/>
      <c r="SFT310" s="27"/>
      <c r="SFU310" s="19"/>
      <c r="SFW310" s="75"/>
      <c r="SFY310" s="22"/>
      <c r="SFZ310" s="131"/>
      <c r="SGB310" s="27"/>
      <c r="SGC310" s="19"/>
      <c r="SGE310" s="75"/>
      <c r="SGG310" s="22"/>
      <c r="SGH310" s="131"/>
      <c r="SGJ310" s="27"/>
      <c r="SGK310" s="19"/>
      <c r="SGM310" s="75"/>
      <c r="SGO310" s="22"/>
      <c r="SGP310" s="131"/>
      <c r="SGR310" s="27"/>
      <c r="SGS310" s="19"/>
      <c r="SGU310" s="75"/>
      <c r="SGW310" s="22"/>
      <c r="SGX310" s="131"/>
      <c r="SGZ310" s="27"/>
      <c r="SHA310" s="19"/>
      <c r="SHC310" s="75"/>
      <c r="SHE310" s="22"/>
      <c r="SHF310" s="131"/>
      <c r="SHH310" s="27"/>
      <c r="SHI310" s="19"/>
      <c r="SHK310" s="75"/>
      <c r="SHM310" s="22"/>
      <c r="SHN310" s="131"/>
      <c r="SHP310" s="27"/>
      <c r="SHQ310" s="19"/>
      <c r="SHS310" s="75"/>
      <c r="SHU310" s="22"/>
      <c r="SHV310" s="131"/>
      <c r="SHX310" s="27"/>
      <c r="SHY310" s="19"/>
      <c r="SIA310" s="75"/>
      <c r="SIC310" s="22"/>
      <c r="SID310" s="131"/>
      <c r="SIF310" s="27"/>
      <c r="SIG310" s="19"/>
      <c r="SII310" s="75"/>
      <c r="SIK310" s="22"/>
      <c r="SIL310" s="131"/>
      <c r="SIN310" s="27"/>
      <c r="SIO310" s="19"/>
      <c r="SIQ310" s="75"/>
      <c r="SIS310" s="22"/>
      <c r="SIT310" s="131"/>
      <c r="SIV310" s="27"/>
      <c r="SIW310" s="19"/>
      <c r="SIY310" s="75"/>
      <c r="SJA310" s="22"/>
      <c r="SJB310" s="131"/>
      <c r="SJD310" s="27"/>
      <c r="SJE310" s="19"/>
      <c r="SJG310" s="75"/>
      <c r="SJI310" s="22"/>
      <c r="SJJ310" s="131"/>
      <c r="SJL310" s="27"/>
      <c r="SJM310" s="19"/>
      <c r="SJO310" s="75"/>
      <c r="SJQ310" s="22"/>
      <c r="SJR310" s="131"/>
      <c r="SJT310" s="27"/>
      <c r="SJU310" s="19"/>
      <c r="SJW310" s="75"/>
      <c r="SJY310" s="22"/>
      <c r="SJZ310" s="131"/>
      <c r="SKB310" s="27"/>
      <c r="SKC310" s="19"/>
      <c r="SKE310" s="75"/>
      <c r="SKG310" s="22"/>
      <c r="SKH310" s="131"/>
      <c r="SKJ310" s="27"/>
      <c r="SKK310" s="19"/>
      <c r="SKM310" s="75"/>
      <c r="SKO310" s="22"/>
      <c r="SKP310" s="131"/>
      <c r="SKR310" s="27"/>
      <c r="SKS310" s="19"/>
      <c r="SKU310" s="75"/>
      <c r="SKW310" s="22"/>
      <c r="SKX310" s="131"/>
      <c r="SKZ310" s="27"/>
      <c r="SLA310" s="19"/>
      <c r="SLC310" s="75"/>
      <c r="SLE310" s="22"/>
      <c r="SLF310" s="131"/>
      <c r="SLH310" s="27"/>
      <c r="SLI310" s="19"/>
      <c r="SLK310" s="75"/>
      <c r="SLM310" s="22"/>
      <c r="SLN310" s="131"/>
      <c r="SLP310" s="27"/>
      <c r="SLQ310" s="19"/>
      <c r="SLS310" s="75"/>
      <c r="SLU310" s="22"/>
      <c r="SLV310" s="131"/>
      <c r="SLX310" s="27"/>
      <c r="SLY310" s="19"/>
      <c r="SMA310" s="75"/>
      <c r="SMC310" s="22"/>
      <c r="SMD310" s="131"/>
      <c r="SMF310" s="27"/>
      <c r="SMG310" s="19"/>
      <c r="SMI310" s="75"/>
      <c r="SMK310" s="22"/>
      <c r="SML310" s="131"/>
      <c r="SMN310" s="27"/>
      <c r="SMO310" s="19"/>
      <c r="SMQ310" s="75"/>
      <c r="SMS310" s="22"/>
      <c r="SMT310" s="131"/>
      <c r="SMV310" s="27"/>
      <c r="SMW310" s="19"/>
      <c r="SMY310" s="75"/>
      <c r="SNA310" s="22"/>
      <c r="SNB310" s="131"/>
      <c r="SND310" s="27"/>
      <c r="SNE310" s="19"/>
      <c r="SNG310" s="75"/>
      <c r="SNI310" s="22"/>
      <c r="SNJ310" s="131"/>
      <c r="SNL310" s="27"/>
      <c r="SNM310" s="19"/>
      <c r="SNO310" s="75"/>
      <c r="SNQ310" s="22"/>
      <c r="SNR310" s="131"/>
      <c r="SNT310" s="27"/>
      <c r="SNU310" s="19"/>
      <c r="SNW310" s="75"/>
      <c r="SNY310" s="22"/>
      <c r="SNZ310" s="131"/>
      <c r="SOB310" s="27"/>
      <c r="SOC310" s="19"/>
      <c r="SOE310" s="75"/>
      <c r="SOG310" s="22"/>
      <c r="SOH310" s="131"/>
      <c r="SOJ310" s="27"/>
      <c r="SOK310" s="19"/>
      <c r="SOM310" s="75"/>
      <c r="SOO310" s="22"/>
      <c r="SOP310" s="131"/>
      <c r="SOR310" s="27"/>
      <c r="SOS310" s="19"/>
      <c r="SOU310" s="75"/>
      <c r="SOW310" s="22"/>
      <c r="SOX310" s="131"/>
      <c r="SOZ310" s="27"/>
      <c r="SPA310" s="19"/>
      <c r="SPC310" s="75"/>
      <c r="SPE310" s="22"/>
      <c r="SPF310" s="131"/>
      <c r="SPH310" s="27"/>
      <c r="SPI310" s="19"/>
      <c r="SPK310" s="75"/>
      <c r="SPM310" s="22"/>
      <c r="SPN310" s="131"/>
      <c r="SPP310" s="27"/>
      <c r="SPQ310" s="19"/>
      <c r="SPS310" s="75"/>
      <c r="SPU310" s="22"/>
      <c r="SPV310" s="131"/>
      <c r="SPX310" s="27"/>
      <c r="SPY310" s="19"/>
      <c r="SQA310" s="75"/>
      <c r="SQC310" s="22"/>
      <c r="SQD310" s="131"/>
      <c r="SQF310" s="27"/>
      <c r="SQG310" s="19"/>
      <c r="SQI310" s="75"/>
      <c r="SQK310" s="22"/>
      <c r="SQL310" s="131"/>
      <c r="SQN310" s="27"/>
      <c r="SQO310" s="19"/>
      <c r="SQQ310" s="75"/>
      <c r="SQS310" s="22"/>
      <c r="SQT310" s="131"/>
      <c r="SQV310" s="27"/>
      <c r="SQW310" s="19"/>
      <c r="SQY310" s="75"/>
      <c r="SRA310" s="22"/>
      <c r="SRB310" s="131"/>
      <c r="SRD310" s="27"/>
      <c r="SRE310" s="19"/>
      <c r="SRG310" s="75"/>
      <c r="SRI310" s="22"/>
      <c r="SRJ310" s="131"/>
      <c r="SRL310" s="27"/>
      <c r="SRM310" s="19"/>
      <c r="SRO310" s="75"/>
      <c r="SRQ310" s="22"/>
      <c r="SRR310" s="131"/>
      <c r="SRT310" s="27"/>
      <c r="SRU310" s="19"/>
      <c r="SRW310" s="75"/>
      <c r="SRY310" s="22"/>
      <c r="SRZ310" s="131"/>
      <c r="SSB310" s="27"/>
      <c r="SSC310" s="19"/>
      <c r="SSE310" s="75"/>
      <c r="SSG310" s="22"/>
      <c r="SSH310" s="131"/>
      <c r="SSJ310" s="27"/>
      <c r="SSK310" s="19"/>
      <c r="SSM310" s="75"/>
      <c r="SSO310" s="22"/>
      <c r="SSP310" s="131"/>
      <c r="SSR310" s="27"/>
      <c r="SSS310" s="19"/>
      <c r="SSU310" s="75"/>
      <c r="SSW310" s="22"/>
      <c r="SSX310" s="131"/>
      <c r="SSZ310" s="27"/>
      <c r="STA310" s="19"/>
      <c r="STC310" s="75"/>
      <c r="STE310" s="22"/>
      <c r="STF310" s="131"/>
      <c r="STH310" s="27"/>
      <c r="STI310" s="19"/>
      <c r="STK310" s="75"/>
      <c r="STM310" s="22"/>
      <c r="STN310" s="131"/>
      <c r="STP310" s="27"/>
      <c r="STQ310" s="19"/>
      <c r="STS310" s="75"/>
      <c r="STU310" s="22"/>
      <c r="STV310" s="131"/>
      <c r="STX310" s="27"/>
      <c r="STY310" s="19"/>
      <c r="SUA310" s="75"/>
      <c r="SUC310" s="22"/>
      <c r="SUD310" s="131"/>
      <c r="SUF310" s="27"/>
      <c r="SUG310" s="19"/>
      <c r="SUI310" s="75"/>
      <c r="SUK310" s="22"/>
      <c r="SUL310" s="131"/>
      <c r="SUN310" s="27"/>
      <c r="SUO310" s="19"/>
      <c r="SUQ310" s="75"/>
      <c r="SUS310" s="22"/>
      <c r="SUT310" s="131"/>
      <c r="SUV310" s="27"/>
      <c r="SUW310" s="19"/>
      <c r="SUY310" s="75"/>
      <c r="SVA310" s="22"/>
      <c r="SVB310" s="131"/>
      <c r="SVD310" s="27"/>
      <c r="SVE310" s="19"/>
      <c r="SVG310" s="75"/>
      <c r="SVI310" s="22"/>
      <c r="SVJ310" s="131"/>
      <c r="SVL310" s="27"/>
      <c r="SVM310" s="19"/>
      <c r="SVO310" s="75"/>
      <c r="SVQ310" s="22"/>
      <c r="SVR310" s="131"/>
      <c r="SVT310" s="27"/>
      <c r="SVU310" s="19"/>
      <c r="SVW310" s="75"/>
      <c r="SVY310" s="22"/>
      <c r="SVZ310" s="131"/>
      <c r="SWB310" s="27"/>
      <c r="SWC310" s="19"/>
      <c r="SWE310" s="75"/>
      <c r="SWG310" s="22"/>
      <c r="SWH310" s="131"/>
      <c r="SWJ310" s="27"/>
      <c r="SWK310" s="19"/>
      <c r="SWM310" s="75"/>
      <c r="SWO310" s="22"/>
      <c r="SWP310" s="131"/>
      <c r="SWR310" s="27"/>
      <c r="SWS310" s="19"/>
      <c r="SWU310" s="75"/>
      <c r="SWW310" s="22"/>
      <c r="SWX310" s="131"/>
      <c r="SWZ310" s="27"/>
      <c r="SXA310" s="19"/>
      <c r="SXC310" s="75"/>
      <c r="SXE310" s="22"/>
      <c r="SXF310" s="131"/>
      <c r="SXH310" s="27"/>
      <c r="SXI310" s="19"/>
      <c r="SXK310" s="75"/>
      <c r="SXM310" s="22"/>
      <c r="SXN310" s="131"/>
      <c r="SXP310" s="27"/>
      <c r="SXQ310" s="19"/>
      <c r="SXS310" s="75"/>
      <c r="SXU310" s="22"/>
      <c r="SXV310" s="131"/>
      <c r="SXX310" s="27"/>
      <c r="SXY310" s="19"/>
      <c r="SYA310" s="75"/>
      <c r="SYC310" s="22"/>
      <c r="SYD310" s="131"/>
      <c r="SYF310" s="27"/>
      <c r="SYG310" s="19"/>
      <c r="SYI310" s="75"/>
      <c r="SYK310" s="22"/>
      <c r="SYL310" s="131"/>
      <c r="SYN310" s="27"/>
      <c r="SYO310" s="19"/>
      <c r="SYQ310" s="75"/>
      <c r="SYS310" s="22"/>
      <c r="SYT310" s="131"/>
      <c r="SYV310" s="27"/>
      <c r="SYW310" s="19"/>
      <c r="SYY310" s="75"/>
      <c r="SZA310" s="22"/>
      <c r="SZB310" s="131"/>
      <c r="SZD310" s="27"/>
      <c r="SZE310" s="19"/>
      <c r="SZG310" s="75"/>
      <c r="SZI310" s="22"/>
      <c r="SZJ310" s="131"/>
      <c r="SZL310" s="27"/>
      <c r="SZM310" s="19"/>
      <c r="SZO310" s="75"/>
      <c r="SZQ310" s="22"/>
      <c r="SZR310" s="131"/>
      <c r="SZT310" s="27"/>
      <c r="SZU310" s="19"/>
      <c r="SZW310" s="75"/>
      <c r="SZY310" s="22"/>
      <c r="SZZ310" s="131"/>
      <c r="TAB310" s="27"/>
      <c r="TAC310" s="19"/>
      <c r="TAE310" s="75"/>
      <c r="TAG310" s="22"/>
      <c r="TAH310" s="131"/>
      <c r="TAJ310" s="27"/>
      <c r="TAK310" s="19"/>
      <c r="TAM310" s="75"/>
      <c r="TAO310" s="22"/>
      <c r="TAP310" s="131"/>
      <c r="TAR310" s="27"/>
      <c r="TAS310" s="19"/>
      <c r="TAU310" s="75"/>
      <c r="TAW310" s="22"/>
      <c r="TAX310" s="131"/>
      <c r="TAZ310" s="27"/>
      <c r="TBA310" s="19"/>
      <c r="TBC310" s="75"/>
      <c r="TBE310" s="22"/>
      <c r="TBF310" s="131"/>
      <c r="TBH310" s="27"/>
      <c r="TBI310" s="19"/>
      <c r="TBK310" s="75"/>
      <c r="TBM310" s="22"/>
      <c r="TBN310" s="131"/>
      <c r="TBP310" s="27"/>
      <c r="TBQ310" s="19"/>
      <c r="TBS310" s="75"/>
      <c r="TBU310" s="22"/>
      <c r="TBV310" s="131"/>
      <c r="TBX310" s="27"/>
      <c r="TBY310" s="19"/>
      <c r="TCA310" s="75"/>
      <c r="TCC310" s="22"/>
      <c r="TCD310" s="131"/>
      <c r="TCF310" s="27"/>
      <c r="TCG310" s="19"/>
      <c r="TCI310" s="75"/>
      <c r="TCK310" s="22"/>
      <c r="TCL310" s="131"/>
      <c r="TCN310" s="27"/>
      <c r="TCO310" s="19"/>
      <c r="TCQ310" s="75"/>
      <c r="TCS310" s="22"/>
      <c r="TCT310" s="131"/>
      <c r="TCV310" s="27"/>
      <c r="TCW310" s="19"/>
      <c r="TCY310" s="75"/>
      <c r="TDA310" s="22"/>
      <c r="TDB310" s="131"/>
      <c r="TDD310" s="27"/>
      <c r="TDE310" s="19"/>
      <c r="TDG310" s="75"/>
      <c r="TDI310" s="22"/>
      <c r="TDJ310" s="131"/>
      <c r="TDL310" s="27"/>
      <c r="TDM310" s="19"/>
      <c r="TDO310" s="75"/>
      <c r="TDQ310" s="22"/>
      <c r="TDR310" s="131"/>
      <c r="TDT310" s="27"/>
      <c r="TDU310" s="19"/>
      <c r="TDW310" s="75"/>
      <c r="TDY310" s="22"/>
      <c r="TDZ310" s="131"/>
      <c r="TEB310" s="27"/>
      <c r="TEC310" s="19"/>
      <c r="TEE310" s="75"/>
      <c r="TEG310" s="22"/>
      <c r="TEH310" s="131"/>
      <c r="TEJ310" s="27"/>
      <c r="TEK310" s="19"/>
      <c r="TEM310" s="75"/>
      <c r="TEO310" s="22"/>
      <c r="TEP310" s="131"/>
      <c r="TER310" s="27"/>
      <c r="TES310" s="19"/>
      <c r="TEU310" s="75"/>
      <c r="TEW310" s="22"/>
      <c r="TEX310" s="131"/>
      <c r="TEZ310" s="27"/>
      <c r="TFA310" s="19"/>
      <c r="TFC310" s="75"/>
      <c r="TFE310" s="22"/>
      <c r="TFF310" s="131"/>
      <c r="TFH310" s="27"/>
      <c r="TFI310" s="19"/>
      <c r="TFK310" s="75"/>
      <c r="TFM310" s="22"/>
      <c r="TFN310" s="131"/>
      <c r="TFP310" s="27"/>
      <c r="TFQ310" s="19"/>
      <c r="TFS310" s="75"/>
      <c r="TFU310" s="22"/>
      <c r="TFV310" s="131"/>
      <c r="TFX310" s="27"/>
      <c r="TFY310" s="19"/>
      <c r="TGA310" s="75"/>
      <c r="TGC310" s="22"/>
      <c r="TGD310" s="131"/>
      <c r="TGF310" s="27"/>
      <c r="TGG310" s="19"/>
      <c r="TGI310" s="75"/>
      <c r="TGK310" s="22"/>
      <c r="TGL310" s="131"/>
      <c r="TGN310" s="27"/>
      <c r="TGO310" s="19"/>
      <c r="TGQ310" s="75"/>
      <c r="TGS310" s="22"/>
      <c r="TGT310" s="131"/>
      <c r="TGV310" s="27"/>
      <c r="TGW310" s="19"/>
      <c r="TGY310" s="75"/>
      <c r="THA310" s="22"/>
      <c r="THB310" s="131"/>
      <c r="THD310" s="27"/>
      <c r="THE310" s="19"/>
      <c r="THG310" s="75"/>
      <c r="THI310" s="22"/>
      <c r="THJ310" s="131"/>
      <c r="THL310" s="27"/>
      <c r="THM310" s="19"/>
      <c r="THO310" s="75"/>
      <c r="THQ310" s="22"/>
      <c r="THR310" s="131"/>
      <c r="THT310" s="27"/>
      <c r="THU310" s="19"/>
      <c r="THW310" s="75"/>
      <c r="THY310" s="22"/>
      <c r="THZ310" s="131"/>
      <c r="TIB310" s="27"/>
      <c r="TIC310" s="19"/>
      <c r="TIE310" s="75"/>
      <c r="TIG310" s="22"/>
      <c r="TIH310" s="131"/>
      <c r="TIJ310" s="27"/>
      <c r="TIK310" s="19"/>
      <c r="TIM310" s="75"/>
      <c r="TIO310" s="22"/>
      <c r="TIP310" s="131"/>
      <c r="TIR310" s="27"/>
      <c r="TIS310" s="19"/>
      <c r="TIU310" s="75"/>
      <c r="TIW310" s="22"/>
      <c r="TIX310" s="131"/>
      <c r="TIZ310" s="27"/>
      <c r="TJA310" s="19"/>
      <c r="TJC310" s="75"/>
      <c r="TJE310" s="22"/>
      <c r="TJF310" s="131"/>
      <c r="TJH310" s="27"/>
      <c r="TJI310" s="19"/>
      <c r="TJK310" s="75"/>
      <c r="TJM310" s="22"/>
      <c r="TJN310" s="131"/>
      <c r="TJP310" s="27"/>
      <c r="TJQ310" s="19"/>
      <c r="TJS310" s="75"/>
      <c r="TJU310" s="22"/>
      <c r="TJV310" s="131"/>
      <c r="TJX310" s="27"/>
      <c r="TJY310" s="19"/>
      <c r="TKA310" s="75"/>
      <c r="TKC310" s="22"/>
      <c r="TKD310" s="131"/>
      <c r="TKF310" s="27"/>
      <c r="TKG310" s="19"/>
      <c r="TKI310" s="75"/>
      <c r="TKK310" s="22"/>
      <c r="TKL310" s="131"/>
      <c r="TKN310" s="27"/>
      <c r="TKO310" s="19"/>
      <c r="TKQ310" s="75"/>
      <c r="TKS310" s="22"/>
      <c r="TKT310" s="131"/>
      <c r="TKV310" s="27"/>
      <c r="TKW310" s="19"/>
      <c r="TKY310" s="75"/>
      <c r="TLA310" s="22"/>
      <c r="TLB310" s="131"/>
      <c r="TLD310" s="27"/>
      <c r="TLE310" s="19"/>
      <c r="TLG310" s="75"/>
      <c r="TLI310" s="22"/>
      <c r="TLJ310" s="131"/>
      <c r="TLL310" s="27"/>
      <c r="TLM310" s="19"/>
      <c r="TLO310" s="75"/>
      <c r="TLQ310" s="22"/>
      <c r="TLR310" s="131"/>
      <c r="TLT310" s="27"/>
      <c r="TLU310" s="19"/>
      <c r="TLW310" s="75"/>
      <c r="TLY310" s="22"/>
      <c r="TLZ310" s="131"/>
      <c r="TMB310" s="27"/>
      <c r="TMC310" s="19"/>
      <c r="TME310" s="75"/>
      <c r="TMG310" s="22"/>
      <c r="TMH310" s="131"/>
      <c r="TMJ310" s="27"/>
      <c r="TMK310" s="19"/>
      <c r="TMM310" s="75"/>
      <c r="TMO310" s="22"/>
      <c r="TMP310" s="131"/>
      <c r="TMR310" s="27"/>
      <c r="TMS310" s="19"/>
      <c r="TMU310" s="75"/>
      <c r="TMW310" s="22"/>
      <c r="TMX310" s="131"/>
      <c r="TMZ310" s="27"/>
      <c r="TNA310" s="19"/>
      <c r="TNC310" s="75"/>
      <c r="TNE310" s="22"/>
      <c r="TNF310" s="131"/>
      <c r="TNH310" s="27"/>
      <c r="TNI310" s="19"/>
      <c r="TNK310" s="75"/>
      <c r="TNM310" s="22"/>
      <c r="TNN310" s="131"/>
      <c r="TNP310" s="27"/>
      <c r="TNQ310" s="19"/>
      <c r="TNS310" s="75"/>
      <c r="TNU310" s="22"/>
      <c r="TNV310" s="131"/>
      <c r="TNX310" s="27"/>
      <c r="TNY310" s="19"/>
      <c r="TOA310" s="75"/>
      <c r="TOC310" s="22"/>
      <c r="TOD310" s="131"/>
      <c r="TOF310" s="27"/>
      <c r="TOG310" s="19"/>
      <c r="TOI310" s="75"/>
      <c r="TOK310" s="22"/>
      <c r="TOL310" s="131"/>
      <c r="TON310" s="27"/>
      <c r="TOO310" s="19"/>
      <c r="TOQ310" s="75"/>
      <c r="TOS310" s="22"/>
      <c r="TOT310" s="131"/>
      <c r="TOV310" s="27"/>
      <c r="TOW310" s="19"/>
      <c r="TOY310" s="75"/>
      <c r="TPA310" s="22"/>
      <c r="TPB310" s="131"/>
      <c r="TPD310" s="27"/>
      <c r="TPE310" s="19"/>
      <c r="TPG310" s="75"/>
      <c r="TPI310" s="22"/>
      <c r="TPJ310" s="131"/>
      <c r="TPL310" s="27"/>
      <c r="TPM310" s="19"/>
      <c r="TPO310" s="75"/>
      <c r="TPQ310" s="22"/>
      <c r="TPR310" s="131"/>
      <c r="TPT310" s="27"/>
      <c r="TPU310" s="19"/>
      <c r="TPW310" s="75"/>
      <c r="TPY310" s="22"/>
      <c r="TPZ310" s="131"/>
      <c r="TQB310" s="27"/>
      <c r="TQC310" s="19"/>
      <c r="TQE310" s="75"/>
      <c r="TQG310" s="22"/>
      <c r="TQH310" s="131"/>
      <c r="TQJ310" s="27"/>
      <c r="TQK310" s="19"/>
      <c r="TQM310" s="75"/>
      <c r="TQO310" s="22"/>
      <c r="TQP310" s="131"/>
      <c r="TQR310" s="27"/>
      <c r="TQS310" s="19"/>
      <c r="TQU310" s="75"/>
      <c r="TQW310" s="22"/>
      <c r="TQX310" s="131"/>
      <c r="TQZ310" s="27"/>
      <c r="TRA310" s="19"/>
      <c r="TRC310" s="75"/>
      <c r="TRE310" s="22"/>
      <c r="TRF310" s="131"/>
      <c r="TRH310" s="27"/>
      <c r="TRI310" s="19"/>
      <c r="TRK310" s="75"/>
      <c r="TRM310" s="22"/>
      <c r="TRN310" s="131"/>
      <c r="TRP310" s="27"/>
      <c r="TRQ310" s="19"/>
      <c r="TRS310" s="75"/>
      <c r="TRU310" s="22"/>
      <c r="TRV310" s="131"/>
      <c r="TRX310" s="27"/>
      <c r="TRY310" s="19"/>
      <c r="TSA310" s="75"/>
      <c r="TSC310" s="22"/>
      <c r="TSD310" s="131"/>
      <c r="TSF310" s="27"/>
      <c r="TSG310" s="19"/>
      <c r="TSI310" s="75"/>
      <c r="TSK310" s="22"/>
      <c r="TSL310" s="131"/>
      <c r="TSN310" s="27"/>
      <c r="TSO310" s="19"/>
      <c r="TSQ310" s="75"/>
      <c r="TSS310" s="22"/>
      <c r="TST310" s="131"/>
      <c r="TSV310" s="27"/>
      <c r="TSW310" s="19"/>
      <c r="TSY310" s="75"/>
      <c r="TTA310" s="22"/>
      <c r="TTB310" s="131"/>
      <c r="TTD310" s="27"/>
      <c r="TTE310" s="19"/>
      <c r="TTG310" s="75"/>
      <c r="TTI310" s="22"/>
      <c r="TTJ310" s="131"/>
      <c r="TTL310" s="27"/>
      <c r="TTM310" s="19"/>
      <c r="TTO310" s="75"/>
      <c r="TTQ310" s="22"/>
      <c r="TTR310" s="131"/>
      <c r="TTT310" s="27"/>
      <c r="TTU310" s="19"/>
      <c r="TTW310" s="75"/>
      <c r="TTY310" s="22"/>
      <c r="TTZ310" s="131"/>
      <c r="TUB310" s="27"/>
      <c r="TUC310" s="19"/>
      <c r="TUE310" s="75"/>
      <c r="TUG310" s="22"/>
      <c r="TUH310" s="131"/>
      <c r="TUJ310" s="27"/>
      <c r="TUK310" s="19"/>
      <c r="TUM310" s="75"/>
      <c r="TUO310" s="22"/>
      <c r="TUP310" s="131"/>
      <c r="TUR310" s="27"/>
      <c r="TUS310" s="19"/>
      <c r="TUU310" s="75"/>
      <c r="TUW310" s="22"/>
      <c r="TUX310" s="131"/>
      <c r="TUZ310" s="27"/>
      <c r="TVA310" s="19"/>
      <c r="TVC310" s="75"/>
      <c r="TVE310" s="22"/>
      <c r="TVF310" s="131"/>
      <c r="TVH310" s="27"/>
      <c r="TVI310" s="19"/>
      <c r="TVK310" s="75"/>
      <c r="TVM310" s="22"/>
      <c r="TVN310" s="131"/>
      <c r="TVP310" s="27"/>
      <c r="TVQ310" s="19"/>
      <c r="TVS310" s="75"/>
      <c r="TVU310" s="22"/>
      <c r="TVV310" s="131"/>
      <c r="TVX310" s="27"/>
      <c r="TVY310" s="19"/>
      <c r="TWA310" s="75"/>
      <c r="TWC310" s="22"/>
      <c r="TWD310" s="131"/>
      <c r="TWF310" s="27"/>
      <c r="TWG310" s="19"/>
      <c r="TWI310" s="75"/>
      <c r="TWK310" s="22"/>
      <c r="TWL310" s="131"/>
      <c r="TWN310" s="27"/>
      <c r="TWO310" s="19"/>
      <c r="TWQ310" s="75"/>
      <c r="TWS310" s="22"/>
      <c r="TWT310" s="131"/>
      <c r="TWV310" s="27"/>
      <c r="TWW310" s="19"/>
      <c r="TWY310" s="75"/>
      <c r="TXA310" s="22"/>
      <c r="TXB310" s="131"/>
      <c r="TXD310" s="27"/>
      <c r="TXE310" s="19"/>
      <c r="TXG310" s="75"/>
      <c r="TXI310" s="22"/>
      <c r="TXJ310" s="131"/>
      <c r="TXL310" s="27"/>
      <c r="TXM310" s="19"/>
      <c r="TXO310" s="75"/>
      <c r="TXQ310" s="22"/>
      <c r="TXR310" s="131"/>
      <c r="TXT310" s="27"/>
      <c r="TXU310" s="19"/>
      <c r="TXW310" s="75"/>
      <c r="TXY310" s="22"/>
      <c r="TXZ310" s="131"/>
      <c r="TYB310" s="27"/>
      <c r="TYC310" s="19"/>
      <c r="TYE310" s="75"/>
      <c r="TYG310" s="22"/>
      <c r="TYH310" s="131"/>
      <c r="TYJ310" s="27"/>
      <c r="TYK310" s="19"/>
      <c r="TYM310" s="75"/>
      <c r="TYO310" s="22"/>
      <c r="TYP310" s="131"/>
      <c r="TYR310" s="27"/>
      <c r="TYS310" s="19"/>
      <c r="TYU310" s="75"/>
      <c r="TYW310" s="22"/>
      <c r="TYX310" s="131"/>
      <c r="TYZ310" s="27"/>
      <c r="TZA310" s="19"/>
      <c r="TZC310" s="75"/>
      <c r="TZE310" s="22"/>
      <c r="TZF310" s="131"/>
      <c r="TZH310" s="27"/>
      <c r="TZI310" s="19"/>
      <c r="TZK310" s="75"/>
      <c r="TZM310" s="22"/>
      <c r="TZN310" s="131"/>
      <c r="TZP310" s="27"/>
      <c r="TZQ310" s="19"/>
      <c r="TZS310" s="75"/>
      <c r="TZU310" s="22"/>
      <c r="TZV310" s="131"/>
      <c r="TZX310" s="27"/>
      <c r="TZY310" s="19"/>
      <c r="UAA310" s="75"/>
      <c r="UAC310" s="22"/>
      <c r="UAD310" s="131"/>
      <c r="UAF310" s="27"/>
      <c r="UAG310" s="19"/>
      <c r="UAI310" s="75"/>
      <c r="UAK310" s="22"/>
      <c r="UAL310" s="131"/>
      <c r="UAN310" s="27"/>
      <c r="UAO310" s="19"/>
      <c r="UAQ310" s="75"/>
      <c r="UAS310" s="22"/>
      <c r="UAT310" s="131"/>
      <c r="UAV310" s="27"/>
      <c r="UAW310" s="19"/>
      <c r="UAY310" s="75"/>
      <c r="UBA310" s="22"/>
      <c r="UBB310" s="131"/>
      <c r="UBD310" s="27"/>
      <c r="UBE310" s="19"/>
      <c r="UBG310" s="75"/>
      <c r="UBI310" s="22"/>
      <c r="UBJ310" s="131"/>
      <c r="UBL310" s="27"/>
      <c r="UBM310" s="19"/>
      <c r="UBO310" s="75"/>
      <c r="UBQ310" s="22"/>
      <c r="UBR310" s="131"/>
      <c r="UBT310" s="27"/>
      <c r="UBU310" s="19"/>
      <c r="UBW310" s="75"/>
      <c r="UBY310" s="22"/>
      <c r="UBZ310" s="131"/>
      <c r="UCB310" s="27"/>
      <c r="UCC310" s="19"/>
      <c r="UCE310" s="75"/>
      <c r="UCG310" s="22"/>
      <c r="UCH310" s="131"/>
      <c r="UCJ310" s="27"/>
      <c r="UCK310" s="19"/>
      <c r="UCM310" s="75"/>
      <c r="UCO310" s="22"/>
      <c r="UCP310" s="131"/>
      <c r="UCR310" s="27"/>
      <c r="UCS310" s="19"/>
      <c r="UCU310" s="75"/>
      <c r="UCW310" s="22"/>
      <c r="UCX310" s="131"/>
      <c r="UCZ310" s="27"/>
      <c r="UDA310" s="19"/>
      <c r="UDC310" s="75"/>
      <c r="UDE310" s="22"/>
      <c r="UDF310" s="131"/>
      <c r="UDH310" s="27"/>
      <c r="UDI310" s="19"/>
      <c r="UDK310" s="75"/>
      <c r="UDM310" s="22"/>
      <c r="UDN310" s="131"/>
      <c r="UDP310" s="27"/>
      <c r="UDQ310" s="19"/>
      <c r="UDS310" s="75"/>
      <c r="UDU310" s="22"/>
      <c r="UDV310" s="131"/>
      <c r="UDX310" s="27"/>
      <c r="UDY310" s="19"/>
      <c r="UEA310" s="75"/>
      <c r="UEC310" s="22"/>
      <c r="UED310" s="131"/>
      <c r="UEF310" s="27"/>
      <c r="UEG310" s="19"/>
      <c r="UEI310" s="75"/>
      <c r="UEK310" s="22"/>
      <c r="UEL310" s="131"/>
      <c r="UEN310" s="27"/>
      <c r="UEO310" s="19"/>
      <c r="UEQ310" s="75"/>
      <c r="UES310" s="22"/>
      <c r="UET310" s="131"/>
      <c r="UEV310" s="27"/>
      <c r="UEW310" s="19"/>
      <c r="UEY310" s="75"/>
      <c r="UFA310" s="22"/>
      <c r="UFB310" s="131"/>
      <c r="UFD310" s="27"/>
      <c r="UFE310" s="19"/>
      <c r="UFG310" s="75"/>
      <c r="UFI310" s="22"/>
      <c r="UFJ310" s="131"/>
      <c r="UFL310" s="27"/>
      <c r="UFM310" s="19"/>
      <c r="UFO310" s="75"/>
      <c r="UFQ310" s="22"/>
      <c r="UFR310" s="131"/>
      <c r="UFT310" s="27"/>
      <c r="UFU310" s="19"/>
      <c r="UFW310" s="75"/>
      <c r="UFY310" s="22"/>
      <c r="UFZ310" s="131"/>
      <c r="UGB310" s="27"/>
      <c r="UGC310" s="19"/>
      <c r="UGE310" s="75"/>
      <c r="UGG310" s="22"/>
      <c r="UGH310" s="131"/>
      <c r="UGJ310" s="27"/>
      <c r="UGK310" s="19"/>
      <c r="UGM310" s="75"/>
      <c r="UGO310" s="22"/>
      <c r="UGP310" s="131"/>
      <c r="UGR310" s="27"/>
      <c r="UGS310" s="19"/>
      <c r="UGU310" s="75"/>
      <c r="UGW310" s="22"/>
      <c r="UGX310" s="131"/>
      <c r="UGZ310" s="27"/>
      <c r="UHA310" s="19"/>
      <c r="UHC310" s="75"/>
      <c r="UHE310" s="22"/>
      <c r="UHF310" s="131"/>
      <c r="UHH310" s="27"/>
      <c r="UHI310" s="19"/>
      <c r="UHK310" s="75"/>
      <c r="UHM310" s="22"/>
      <c r="UHN310" s="131"/>
      <c r="UHP310" s="27"/>
      <c r="UHQ310" s="19"/>
      <c r="UHS310" s="75"/>
      <c r="UHU310" s="22"/>
      <c r="UHV310" s="131"/>
      <c r="UHX310" s="27"/>
      <c r="UHY310" s="19"/>
      <c r="UIA310" s="75"/>
      <c r="UIC310" s="22"/>
      <c r="UID310" s="131"/>
      <c r="UIF310" s="27"/>
      <c r="UIG310" s="19"/>
      <c r="UII310" s="75"/>
      <c r="UIK310" s="22"/>
      <c r="UIL310" s="131"/>
      <c r="UIN310" s="27"/>
      <c r="UIO310" s="19"/>
      <c r="UIQ310" s="75"/>
      <c r="UIS310" s="22"/>
      <c r="UIT310" s="131"/>
      <c r="UIV310" s="27"/>
      <c r="UIW310" s="19"/>
      <c r="UIY310" s="75"/>
      <c r="UJA310" s="22"/>
      <c r="UJB310" s="131"/>
      <c r="UJD310" s="27"/>
      <c r="UJE310" s="19"/>
      <c r="UJG310" s="75"/>
      <c r="UJI310" s="22"/>
      <c r="UJJ310" s="131"/>
      <c r="UJL310" s="27"/>
      <c r="UJM310" s="19"/>
      <c r="UJO310" s="75"/>
      <c r="UJQ310" s="22"/>
      <c r="UJR310" s="131"/>
      <c r="UJT310" s="27"/>
      <c r="UJU310" s="19"/>
      <c r="UJW310" s="75"/>
      <c r="UJY310" s="22"/>
      <c r="UJZ310" s="131"/>
      <c r="UKB310" s="27"/>
      <c r="UKC310" s="19"/>
      <c r="UKE310" s="75"/>
      <c r="UKG310" s="22"/>
      <c r="UKH310" s="131"/>
      <c r="UKJ310" s="27"/>
      <c r="UKK310" s="19"/>
      <c r="UKM310" s="75"/>
      <c r="UKO310" s="22"/>
      <c r="UKP310" s="131"/>
      <c r="UKR310" s="27"/>
      <c r="UKS310" s="19"/>
      <c r="UKU310" s="75"/>
      <c r="UKW310" s="22"/>
      <c r="UKX310" s="131"/>
      <c r="UKZ310" s="27"/>
      <c r="ULA310" s="19"/>
      <c r="ULC310" s="75"/>
      <c r="ULE310" s="22"/>
      <c r="ULF310" s="131"/>
      <c r="ULH310" s="27"/>
      <c r="ULI310" s="19"/>
      <c r="ULK310" s="75"/>
      <c r="ULM310" s="22"/>
      <c r="ULN310" s="131"/>
      <c r="ULP310" s="27"/>
      <c r="ULQ310" s="19"/>
      <c r="ULS310" s="75"/>
      <c r="ULU310" s="22"/>
      <c r="ULV310" s="131"/>
      <c r="ULX310" s="27"/>
      <c r="ULY310" s="19"/>
      <c r="UMA310" s="75"/>
      <c r="UMC310" s="22"/>
      <c r="UMD310" s="131"/>
      <c r="UMF310" s="27"/>
      <c r="UMG310" s="19"/>
      <c r="UMI310" s="75"/>
      <c r="UMK310" s="22"/>
      <c r="UML310" s="131"/>
      <c r="UMN310" s="27"/>
      <c r="UMO310" s="19"/>
      <c r="UMQ310" s="75"/>
      <c r="UMS310" s="22"/>
      <c r="UMT310" s="131"/>
      <c r="UMV310" s="27"/>
      <c r="UMW310" s="19"/>
      <c r="UMY310" s="75"/>
      <c r="UNA310" s="22"/>
      <c r="UNB310" s="131"/>
      <c r="UND310" s="27"/>
      <c r="UNE310" s="19"/>
      <c r="UNG310" s="75"/>
      <c r="UNI310" s="22"/>
      <c r="UNJ310" s="131"/>
      <c r="UNL310" s="27"/>
      <c r="UNM310" s="19"/>
      <c r="UNO310" s="75"/>
      <c r="UNQ310" s="22"/>
      <c r="UNR310" s="131"/>
      <c r="UNT310" s="27"/>
      <c r="UNU310" s="19"/>
      <c r="UNW310" s="75"/>
      <c r="UNY310" s="22"/>
      <c r="UNZ310" s="131"/>
      <c r="UOB310" s="27"/>
      <c r="UOC310" s="19"/>
      <c r="UOE310" s="75"/>
      <c r="UOG310" s="22"/>
      <c r="UOH310" s="131"/>
      <c r="UOJ310" s="27"/>
      <c r="UOK310" s="19"/>
      <c r="UOM310" s="75"/>
      <c r="UOO310" s="22"/>
      <c r="UOP310" s="131"/>
      <c r="UOR310" s="27"/>
      <c r="UOS310" s="19"/>
      <c r="UOU310" s="75"/>
      <c r="UOW310" s="22"/>
      <c r="UOX310" s="131"/>
      <c r="UOZ310" s="27"/>
      <c r="UPA310" s="19"/>
      <c r="UPC310" s="75"/>
      <c r="UPE310" s="22"/>
      <c r="UPF310" s="131"/>
      <c r="UPH310" s="27"/>
      <c r="UPI310" s="19"/>
      <c r="UPK310" s="75"/>
      <c r="UPM310" s="22"/>
      <c r="UPN310" s="131"/>
      <c r="UPP310" s="27"/>
      <c r="UPQ310" s="19"/>
      <c r="UPS310" s="75"/>
      <c r="UPU310" s="22"/>
      <c r="UPV310" s="131"/>
      <c r="UPX310" s="27"/>
      <c r="UPY310" s="19"/>
      <c r="UQA310" s="75"/>
      <c r="UQC310" s="22"/>
      <c r="UQD310" s="131"/>
      <c r="UQF310" s="27"/>
      <c r="UQG310" s="19"/>
      <c r="UQI310" s="75"/>
      <c r="UQK310" s="22"/>
      <c r="UQL310" s="131"/>
      <c r="UQN310" s="27"/>
      <c r="UQO310" s="19"/>
      <c r="UQQ310" s="75"/>
      <c r="UQS310" s="22"/>
      <c r="UQT310" s="131"/>
      <c r="UQV310" s="27"/>
      <c r="UQW310" s="19"/>
      <c r="UQY310" s="75"/>
      <c r="URA310" s="22"/>
      <c r="URB310" s="131"/>
      <c r="URD310" s="27"/>
      <c r="URE310" s="19"/>
      <c r="URG310" s="75"/>
      <c r="URI310" s="22"/>
      <c r="URJ310" s="131"/>
      <c r="URL310" s="27"/>
      <c r="URM310" s="19"/>
      <c r="URO310" s="75"/>
      <c r="URQ310" s="22"/>
      <c r="URR310" s="131"/>
      <c r="URT310" s="27"/>
      <c r="URU310" s="19"/>
      <c r="URW310" s="75"/>
      <c r="URY310" s="22"/>
      <c r="URZ310" s="131"/>
      <c r="USB310" s="27"/>
      <c r="USC310" s="19"/>
      <c r="USE310" s="75"/>
      <c r="USG310" s="22"/>
      <c r="USH310" s="131"/>
      <c r="USJ310" s="27"/>
      <c r="USK310" s="19"/>
      <c r="USM310" s="75"/>
      <c r="USO310" s="22"/>
      <c r="USP310" s="131"/>
      <c r="USR310" s="27"/>
      <c r="USS310" s="19"/>
      <c r="USU310" s="75"/>
      <c r="USW310" s="22"/>
      <c r="USX310" s="131"/>
      <c r="USZ310" s="27"/>
      <c r="UTA310" s="19"/>
      <c r="UTC310" s="75"/>
      <c r="UTE310" s="22"/>
      <c r="UTF310" s="131"/>
      <c r="UTH310" s="27"/>
      <c r="UTI310" s="19"/>
      <c r="UTK310" s="75"/>
      <c r="UTM310" s="22"/>
      <c r="UTN310" s="131"/>
      <c r="UTP310" s="27"/>
      <c r="UTQ310" s="19"/>
      <c r="UTS310" s="75"/>
      <c r="UTU310" s="22"/>
      <c r="UTV310" s="131"/>
      <c r="UTX310" s="27"/>
      <c r="UTY310" s="19"/>
      <c r="UUA310" s="75"/>
      <c r="UUC310" s="22"/>
      <c r="UUD310" s="131"/>
      <c r="UUF310" s="27"/>
      <c r="UUG310" s="19"/>
      <c r="UUI310" s="75"/>
      <c r="UUK310" s="22"/>
      <c r="UUL310" s="131"/>
      <c r="UUN310" s="27"/>
      <c r="UUO310" s="19"/>
      <c r="UUQ310" s="75"/>
      <c r="UUS310" s="22"/>
      <c r="UUT310" s="131"/>
      <c r="UUV310" s="27"/>
      <c r="UUW310" s="19"/>
      <c r="UUY310" s="75"/>
      <c r="UVA310" s="22"/>
      <c r="UVB310" s="131"/>
      <c r="UVD310" s="27"/>
      <c r="UVE310" s="19"/>
      <c r="UVG310" s="75"/>
      <c r="UVI310" s="22"/>
      <c r="UVJ310" s="131"/>
      <c r="UVL310" s="27"/>
      <c r="UVM310" s="19"/>
      <c r="UVO310" s="75"/>
      <c r="UVQ310" s="22"/>
      <c r="UVR310" s="131"/>
      <c r="UVT310" s="27"/>
      <c r="UVU310" s="19"/>
      <c r="UVW310" s="75"/>
      <c r="UVY310" s="22"/>
      <c r="UVZ310" s="131"/>
      <c r="UWB310" s="27"/>
      <c r="UWC310" s="19"/>
      <c r="UWE310" s="75"/>
      <c r="UWG310" s="22"/>
      <c r="UWH310" s="131"/>
      <c r="UWJ310" s="27"/>
      <c r="UWK310" s="19"/>
      <c r="UWM310" s="75"/>
      <c r="UWO310" s="22"/>
      <c r="UWP310" s="131"/>
      <c r="UWR310" s="27"/>
      <c r="UWS310" s="19"/>
      <c r="UWU310" s="75"/>
      <c r="UWW310" s="22"/>
      <c r="UWX310" s="131"/>
      <c r="UWZ310" s="27"/>
      <c r="UXA310" s="19"/>
      <c r="UXC310" s="75"/>
      <c r="UXE310" s="22"/>
      <c r="UXF310" s="131"/>
      <c r="UXH310" s="27"/>
      <c r="UXI310" s="19"/>
      <c r="UXK310" s="75"/>
      <c r="UXM310" s="22"/>
      <c r="UXN310" s="131"/>
      <c r="UXP310" s="27"/>
      <c r="UXQ310" s="19"/>
      <c r="UXS310" s="75"/>
      <c r="UXU310" s="22"/>
      <c r="UXV310" s="131"/>
      <c r="UXX310" s="27"/>
      <c r="UXY310" s="19"/>
      <c r="UYA310" s="75"/>
      <c r="UYC310" s="22"/>
      <c r="UYD310" s="131"/>
      <c r="UYF310" s="27"/>
      <c r="UYG310" s="19"/>
      <c r="UYI310" s="75"/>
      <c r="UYK310" s="22"/>
      <c r="UYL310" s="131"/>
      <c r="UYN310" s="27"/>
      <c r="UYO310" s="19"/>
      <c r="UYQ310" s="75"/>
      <c r="UYS310" s="22"/>
      <c r="UYT310" s="131"/>
      <c r="UYV310" s="27"/>
      <c r="UYW310" s="19"/>
      <c r="UYY310" s="75"/>
      <c r="UZA310" s="22"/>
      <c r="UZB310" s="131"/>
      <c r="UZD310" s="27"/>
      <c r="UZE310" s="19"/>
      <c r="UZG310" s="75"/>
      <c r="UZI310" s="22"/>
      <c r="UZJ310" s="131"/>
      <c r="UZL310" s="27"/>
      <c r="UZM310" s="19"/>
      <c r="UZO310" s="75"/>
      <c r="UZQ310" s="22"/>
      <c r="UZR310" s="131"/>
      <c r="UZT310" s="27"/>
      <c r="UZU310" s="19"/>
      <c r="UZW310" s="75"/>
      <c r="UZY310" s="22"/>
      <c r="UZZ310" s="131"/>
      <c r="VAB310" s="27"/>
      <c r="VAC310" s="19"/>
      <c r="VAE310" s="75"/>
      <c r="VAG310" s="22"/>
      <c r="VAH310" s="131"/>
      <c r="VAJ310" s="27"/>
      <c r="VAK310" s="19"/>
      <c r="VAM310" s="75"/>
      <c r="VAO310" s="22"/>
      <c r="VAP310" s="131"/>
      <c r="VAR310" s="27"/>
      <c r="VAS310" s="19"/>
      <c r="VAU310" s="75"/>
      <c r="VAW310" s="22"/>
      <c r="VAX310" s="131"/>
      <c r="VAZ310" s="27"/>
      <c r="VBA310" s="19"/>
      <c r="VBC310" s="75"/>
      <c r="VBE310" s="22"/>
      <c r="VBF310" s="131"/>
      <c r="VBH310" s="27"/>
      <c r="VBI310" s="19"/>
      <c r="VBK310" s="75"/>
      <c r="VBM310" s="22"/>
      <c r="VBN310" s="131"/>
      <c r="VBP310" s="27"/>
      <c r="VBQ310" s="19"/>
      <c r="VBS310" s="75"/>
      <c r="VBU310" s="22"/>
      <c r="VBV310" s="131"/>
      <c r="VBX310" s="27"/>
      <c r="VBY310" s="19"/>
      <c r="VCA310" s="75"/>
      <c r="VCC310" s="22"/>
      <c r="VCD310" s="131"/>
      <c r="VCF310" s="27"/>
      <c r="VCG310" s="19"/>
      <c r="VCI310" s="75"/>
      <c r="VCK310" s="22"/>
      <c r="VCL310" s="131"/>
      <c r="VCN310" s="27"/>
      <c r="VCO310" s="19"/>
      <c r="VCQ310" s="75"/>
      <c r="VCS310" s="22"/>
      <c r="VCT310" s="131"/>
      <c r="VCV310" s="27"/>
      <c r="VCW310" s="19"/>
      <c r="VCY310" s="75"/>
      <c r="VDA310" s="22"/>
      <c r="VDB310" s="131"/>
      <c r="VDD310" s="27"/>
      <c r="VDE310" s="19"/>
      <c r="VDG310" s="75"/>
      <c r="VDI310" s="22"/>
      <c r="VDJ310" s="131"/>
      <c r="VDL310" s="27"/>
      <c r="VDM310" s="19"/>
      <c r="VDO310" s="75"/>
      <c r="VDQ310" s="22"/>
      <c r="VDR310" s="131"/>
      <c r="VDT310" s="27"/>
      <c r="VDU310" s="19"/>
      <c r="VDW310" s="75"/>
      <c r="VDY310" s="22"/>
      <c r="VDZ310" s="131"/>
      <c r="VEB310" s="27"/>
      <c r="VEC310" s="19"/>
      <c r="VEE310" s="75"/>
      <c r="VEG310" s="22"/>
      <c r="VEH310" s="131"/>
      <c r="VEJ310" s="27"/>
      <c r="VEK310" s="19"/>
      <c r="VEM310" s="75"/>
      <c r="VEO310" s="22"/>
      <c r="VEP310" s="131"/>
      <c r="VER310" s="27"/>
      <c r="VES310" s="19"/>
      <c r="VEU310" s="75"/>
      <c r="VEW310" s="22"/>
      <c r="VEX310" s="131"/>
      <c r="VEZ310" s="27"/>
      <c r="VFA310" s="19"/>
      <c r="VFC310" s="75"/>
      <c r="VFE310" s="22"/>
      <c r="VFF310" s="131"/>
      <c r="VFH310" s="27"/>
      <c r="VFI310" s="19"/>
      <c r="VFK310" s="75"/>
      <c r="VFM310" s="22"/>
      <c r="VFN310" s="131"/>
      <c r="VFP310" s="27"/>
      <c r="VFQ310" s="19"/>
      <c r="VFS310" s="75"/>
      <c r="VFU310" s="22"/>
      <c r="VFV310" s="131"/>
      <c r="VFX310" s="27"/>
      <c r="VFY310" s="19"/>
      <c r="VGA310" s="75"/>
      <c r="VGC310" s="22"/>
      <c r="VGD310" s="131"/>
      <c r="VGF310" s="27"/>
      <c r="VGG310" s="19"/>
      <c r="VGI310" s="75"/>
      <c r="VGK310" s="22"/>
      <c r="VGL310" s="131"/>
      <c r="VGN310" s="27"/>
      <c r="VGO310" s="19"/>
      <c r="VGQ310" s="75"/>
      <c r="VGS310" s="22"/>
      <c r="VGT310" s="131"/>
      <c r="VGV310" s="27"/>
      <c r="VGW310" s="19"/>
      <c r="VGY310" s="75"/>
      <c r="VHA310" s="22"/>
      <c r="VHB310" s="131"/>
      <c r="VHD310" s="27"/>
      <c r="VHE310" s="19"/>
      <c r="VHG310" s="75"/>
      <c r="VHI310" s="22"/>
      <c r="VHJ310" s="131"/>
      <c r="VHL310" s="27"/>
      <c r="VHM310" s="19"/>
      <c r="VHO310" s="75"/>
      <c r="VHQ310" s="22"/>
      <c r="VHR310" s="131"/>
      <c r="VHT310" s="27"/>
      <c r="VHU310" s="19"/>
      <c r="VHW310" s="75"/>
      <c r="VHY310" s="22"/>
      <c r="VHZ310" s="131"/>
      <c r="VIB310" s="27"/>
      <c r="VIC310" s="19"/>
      <c r="VIE310" s="75"/>
      <c r="VIG310" s="22"/>
      <c r="VIH310" s="131"/>
      <c r="VIJ310" s="27"/>
      <c r="VIK310" s="19"/>
      <c r="VIM310" s="75"/>
      <c r="VIO310" s="22"/>
      <c r="VIP310" s="131"/>
      <c r="VIR310" s="27"/>
      <c r="VIS310" s="19"/>
      <c r="VIU310" s="75"/>
      <c r="VIW310" s="22"/>
      <c r="VIX310" s="131"/>
      <c r="VIZ310" s="27"/>
      <c r="VJA310" s="19"/>
      <c r="VJC310" s="75"/>
      <c r="VJE310" s="22"/>
      <c r="VJF310" s="131"/>
      <c r="VJH310" s="27"/>
      <c r="VJI310" s="19"/>
      <c r="VJK310" s="75"/>
      <c r="VJM310" s="22"/>
      <c r="VJN310" s="131"/>
      <c r="VJP310" s="27"/>
      <c r="VJQ310" s="19"/>
      <c r="VJS310" s="75"/>
      <c r="VJU310" s="22"/>
      <c r="VJV310" s="131"/>
      <c r="VJX310" s="27"/>
      <c r="VJY310" s="19"/>
      <c r="VKA310" s="75"/>
      <c r="VKC310" s="22"/>
      <c r="VKD310" s="131"/>
      <c r="VKF310" s="27"/>
      <c r="VKG310" s="19"/>
      <c r="VKI310" s="75"/>
      <c r="VKK310" s="22"/>
      <c r="VKL310" s="131"/>
      <c r="VKN310" s="27"/>
      <c r="VKO310" s="19"/>
      <c r="VKQ310" s="75"/>
      <c r="VKS310" s="22"/>
      <c r="VKT310" s="131"/>
      <c r="VKV310" s="27"/>
      <c r="VKW310" s="19"/>
      <c r="VKY310" s="75"/>
      <c r="VLA310" s="22"/>
      <c r="VLB310" s="131"/>
      <c r="VLD310" s="27"/>
      <c r="VLE310" s="19"/>
      <c r="VLG310" s="75"/>
      <c r="VLI310" s="22"/>
      <c r="VLJ310" s="131"/>
      <c r="VLL310" s="27"/>
      <c r="VLM310" s="19"/>
      <c r="VLO310" s="75"/>
      <c r="VLQ310" s="22"/>
      <c r="VLR310" s="131"/>
      <c r="VLT310" s="27"/>
      <c r="VLU310" s="19"/>
      <c r="VLW310" s="75"/>
      <c r="VLY310" s="22"/>
      <c r="VLZ310" s="131"/>
      <c r="VMB310" s="27"/>
      <c r="VMC310" s="19"/>
      <c r="VME310" s="75"/>
      <c r="VMG310" s="22"/>
      <c r="VMH310" s="131"/>
      <c r="VMJ310" s="27"/>
      <c r="VMK310" s="19"/>
      <c r="VMM310" s="75"/>
      <c r="VMO310" s="22"/>
      <c r="VMP310" s="131"/>
      <c r="VMR310" s="27"/>
      <c r="VMS310" s="19"/>
      <c r="VMU310" s="75"/>
      <c r="VMW310" s="22"/>
      <c r="VMX310" s="131"/>
      <c r="VMZ310" s="27"/>
      <c r="VNA310" s="19"/>
      <c r="VNC310" s="75"/>
      <c r="VNE310" s="22"/>
      <c r="VNF310" s="131"/>
      <c r="VNH310" s="27"/>
      <c r="VNI310" s="19"/>
      <c r="VNK310" s="75"/>
      <c r="VNM310" s="22"/>
      <c r="VNN310" s="131"/>
      <c r="VNP310" s="27"/>
      <c r="VNQ310" s="19"/>
      <c r="VNS310" s="75"/>
      <c r="VNU310" s="22"/>
      <c r="VNV310" s="131"/>
      <c r="VNX310" s="27"/>
      <c r="VNY310" s="19"/>
      <c r="VOA310" s="75"/>
      <c r="VOC310" s="22"/>
      <c r="VOD310" s="131"/>
      <c r="VOF310" s="27"/>
      <c r="VOG310" s="19"/>
      <c r="VOI310" s="75"/>
      <c r="VOK310" s="22"/>
      <c r="VOL310" s="131"/>
      <c r="VON310" s="27"/>
      <c r="VOO310" s="19"/>
      <c r="VOQ310" s="75"/>
      <c r="VOS310" s="22"/>
      <c r="VOT310" s="131"/>
      <c r="VOV310" s="27"/>
      <c r="VOW310" s="19"/>
      <c r="VOY310" s="75"/>
      <c r="VPA310" s="22"/>
      <c r="VPB310" s="131"/>
      <c r="VPD310" s="27"/>
      <c r="VPE310" s="19"/>
      <c r="VPG310" s="75"/>
      <c r="VPI310" s="22"/>
      <c r="VPJ310" s="131"/>
      <c r="VPL310" s="27"/>
      <c r="VPM310" s="19"/>
      <c r="VPO310" s="75"/>
      <c r="VPQ310" s="22"/>
      <c r="VPR310" s="131"/>
      <c r="VPT310" s="27"/>
      <c r="VPU310" s="19"/>
      <c r="VPW310" s="75"/>
      <c r="VPY310" s="22"/>
      <c r="VPZ310" s="131"/>
      <c r="VQB310" s="27"/>
      <c r="VQC310" s="19"/>
      <c r="VQE310" s="75"/>
      <c r="VQG310" s="22"/>
      <c r="VQH310" s="131"/>
      <c r="VQJ310" s="27"/>
      <c r="VQK310" s="19"/>
      <c r="VQM310" s="75"/>
      <c r="VQO310" s="22"/>
      <c r="VQP310" s="131"/>
      <c r="VQR310" s="27"/>
      <c r="VQS310" s="19"/>
      <c r="VQU310" s="75"/>
      <c r="VQW310" s="22"/>
      <c r="VQX310" s="131"/>
      <c r="VQZ310" s="27"/>
      <c r="VRA310" s="19"/>
      <c r="VRC310" s="75"/>
      <c r="VRE310" s="22"/>
      <c r="VRF310" s="131"/>
      <c r="VRH310" s="27"/>
      <c r="VRI310" s="19"/>
      <c r="VRK310" s="75"/>
      <c r="VRM310" s="22"/>
      <c r="VRN310" s="131"/>
      <c r="VRP310" s="27"/>
      <c r="VRQ310" s="19"/>
      <c r="VRS310" s="75"/>
      <c r="VRU310" s="22"/>
      <c r="VRV310" s="131"/>
      <c r="VRX310" s="27"/>
      <c r="VRY310" s="19"/>
      <c r="VSA310" s="75"/>
      <c r="VSC310" s="22"/>
      <c r="VSD310" s="131"/>
      <c r="VSF310" s="27"/>
      <c r="VSG310" s="19"/>
      <c r="VSI310" s="75"/>
      <c r="VSK310" s="22"/>
      <c r="VSL310" s="131"/>
      <c r="VSN310" s="27"/>
      <c r="VSO310" s="19"/>
      <c r="VSQ310" s="75"/>
      <c r="VSS310" s="22"/>
      <c r="VST310" s="131"/>
      <c r="VSV310" s="27"/>
      <c r="VSW310" s="19"/>
      <c r="VSY310" s="75"/>
      <c r="VTA310" s="22"/>
      <c r="VTB310" s="131"/>
      <c r="VTD310" s="27"/>
      <c r="VTE310" s="19"/>
      <c r="VTG310" s="75"/>
      <c r="VTI310" s="22"/>
      <c r="VTJ310" s="131"/>
      <c r="VTL310" s="27"/>
      <c r="VTM310" s="19"/>
      <c r="VTO310" s="75"/>
      <c r="VTQ310" s="22"/>
      <c r="VTR310" s="131"/>
      <c r="VTT310" s="27"/>
      <c r="VTU310" s="19"/>
      <c r="VTW310" s="75"/>
      <c r="VTY310" s="22"/>
      <c r="VTZ310" s="131"/>
      <c r="VUB310" s="27"/>
      <c r="VUC310" s="19"/>
      <c r="VUE310" s="75"/>
      <c r="VUG310" s="22"/>
      <c r="VUH310" s="131"/>
      <c r="VUJ310" s="27"/>
      <c r="VUK310" s="19"/>
      <c r="VUM310" s="75"/>
      <c r="VUO310" s="22"/>
      <c r="VUP310" s="131"/>
      <c r="VUR310" s="27"/>
      <c r="VUS310" s="19"/>
      <c r="VUU310" s="75"/>
      <c r="VUW310" s="22"/>
      <c r="VUX310" s="131"/>
      <c r="VUZ310" s="27"/>
      <c r="VVA310" s="19"/>
      <c r="VVC310" s="75"/>
      <c r="VVE310" s="22"/>
      <c r="VVF310" s="131"/>
      <c r="VVH310" s="27"/>
      <c r="VVI310" s="19"/>
      <c r="VVK310" s="75"/>
      <c r="VVM310" s="22"/>
      <c r="VVN310" s="131"/>
      <c r="VVP310" s="27"/>
      <c r="VVQ310" s="19"/>
      <c r="VVS310" s="75"/>
      <c r="VVU310" s="22"/>
      <c r="VVV310" s="131"/>
      <c r="VVX310" s="27"/>
      <c r="VVY310" s="19"/>
      <c r="VWA310" s="75"/>
      <c r="VWC310" s="22"/>
      <c r="VWD310" s="131"/>
      <c r="VWF310" s="27"/>
      <c r="VWG310" s="19"/>
      <c r="VWI310" s="75"/>
      <c r="VWK310" s="22"/>
      <c r="VWL310" s="131"/>
      <c r="VWN310" s="27"/>
      <c r="VWO310" s="19"/>
      <c r="VWQ310" s="75"/>
      <c r="VWS310" s="22"/>
      <c r="VWT310" s="131"/>
      <c r="VWV310" s="27"/>
      <c r="VWW310" s="19"/>
      <c r="VWY310" s="75"/>
      <c r="VXA310" s="22"/>
      <c r="VXB310" s="131"/>
      <c r="VXD310" s="27"/>
      <c r="VXE310" s="19"/>
      <c r="VXG310" s="75"/>
      <c r="VXI310" s="22"/>
      <c r="VXJ310" s="131"/>
      <c r="VXL310" s="27"/>
      <c r="VXM310" s="19"/>
      <c r="VXO310" s="75"/>
      <c r="VXQ310" s="22"/>
      <c r="VXR310" s="131"/>
      <c r="VXT310" s="27"/>
      <c r="VXU310" s="19"/>
      <c r="VXW310" s="75"/>
      <c r="VXY310" s="22"/>
      <c r="VXZ310" s="131"/>
      <c r="VYB310" s="27"/>
      <c r="VYC310" s="19"/>
      <c r="VYE310" s="75"/>
      <c r="VYG310" s="22"/>
      <c r="VYH310" s="131"/>
      <c r="VYJ310" s="27"/>
      <c r="VYK310" s="19"/>
      <c r="VYM310" s="75"/>
      <c r="VYO310" s="22"/>
      <c r="VYP310" s="131"/>
      <c r="VYR310" s="27"/>
      <c r="VYS310" s="19"/>
      <c r="VYU310" s="75"/>
      <c r="VYW310" s="22"/>
      <c r="VYX310" s="131"/>
      <c r="VYZ310" s="27"/>
      <c r="VZA310" s="19"/>
      <c r="VZC310" s="75"/>
      <c r="VZE310" s="22"/>
      <c r="VZF310" s="131"/>
      <c r="VZH310" s="27"/>
      <c r="VZI310" s="19"/>
      <c r="VZK310" s="75"/>
      <c r="VZM310" s="22"/>
      <c r="VZN310" s="131"/>
      <c r="VZP310" s="27"/>
      <c r="VZQ310" s="19"/>
      <c r="VZS310" s="75"/>
      <c r="VZU310" s="22"/>
      <c r="VZV310" s="131"/>
      <c r="VZX310" s="27"/>
      <c r="VZY310" s="19"/>
      <c r="WAA310" s="75"/>
      <c r="WAC310" s="22"/>
      <c r="WAD310" s="131"/>
      <c r="WAF310" s="27"/>
      <c r="WAG310" s="19"/>
      <c r="WAI310" s="75"/>
      <c r="WAK310" s="22"/>
      <c r="WAL310" s="131"/>
      <c r="WAN310" s="27"/>
      <c r="WAO310" s="19"/>
      <c r="WAQ310" s="75"/>
      <c r="WAS310" s="22"/>
      <c r="WAT310" s="131"/>
      <c r="WAV310" s="27"/>
      <c r="WAW310" s="19"/>
      <c r="WAY310" s="75"/>
      <c r="WBA310" s="22"/>
      <c r="WBB310" s="131"/>
      <c r="WBD310" s="27"/>
      <c r="WBE310" s="19"/>
      <c r="WBG310" s="75"/>
      <c r="WBI310" s="22"/>
      <c r="WBJ310" s="131"/>
      <c r="WBL310" s="27"/>
      <c r="WBM310" s="19"/>
      <c r="WBO310" s="75"/>
      <c r="WBQ310" s="22"/>
      <c r="WBR310" s="131"/>
      <c r="WBT310" s="27"/>
      <c r="WBU310" s="19"/>
      <c r="WBW310" s="75"/>
      <c r="WBY310" s="22"/>
      <c r="WBZ310" s="131"/>
      <c r="WCB310" s="27"/>
      <c r="WCC310" s="19"/>
      <c r="WCE310" s="75"/>
      <c r="WCG310" s="22"/>
      <c r="WCH310" s="131"/>
      <c r="WCJ310" s="27"/>
      <c r="WCK310" s="19"/>
      <c r="WCM310" s="75"/>
      <c r="WCO310" s="22"/>
      <c r="WCP310" s="131"/>
      <c r="WCR310" s="27"/>
      <c r="WCS310" s="19"/>
      <c r="WCU310" s="75"/>
      <c r="WCW310" s="22"/>
      <c r="WCX310" s="131"/>
      <c r="WCZ310" s="27"/>
      <c r="WDA310" s="19"/>
      <c r="WDC310" s="75"/>
      <c r="WDE310" s="22"/>
      <c r="WDF310" s="131"/>
      <c r="WDH310" s="27"/>
      <c r="WDI310" s="19"/>
      <c r="WDK310" s="75"/>
      <c r="WDM310" s="22"/>
      <c r="WDN310" s="131"/>
      <c r="WDP310" s="27"/>
      <c r="WDQ310" s="19"/>
      <c r="WDS310" s="75"/>
      <c r="WDU310" s="22"/>
      <c r="WDV310" s="131"/>
      <c r="WDX310" s="27"/>
      <c r="WDY310" s="19"/>
      <c r="WEA310" s="75"/>
      <c r="WEC310" s="22"/>
      <c r="WED310" s="131"/>
      <c r="WEF310" s="27"/>
      <c r="WEG310" s="19"/>
      <c r="WEI310" s="75"/>
      <c r="WEK310" s="22"/>
      <c r="WEL310" s="131"/>
      <c r="WEN310" s="27"/>
      <c r="WEO310" s="19"/>
      <c r="WEQ310" s="75"/>
      <c r="WES310" s="22"/>
      <c r="WET310" s="131"/>
      <c r="WEV310" s="27"/>
      <c r="WEW310" s="19"/>
      <c r="WEY310" s="75"/>
      <c r="WFA310" s="22"/>
      <c r="WFB310" s="131"/>
      <c r="WFD310" s="27"/>
      <c r="WFE310" s="19"/>
      <c r="WFG310" s="75"/>
      <c r="WFI310" s="22"/>
      <c r="WFJ310" s="131"/>
      <c r="WFL310" s="27"/>
      <c r="WFM310" s="19"/>
      <c r="WFO310" s="75"/>
      <c r="WFQ310" s="22"/>
      <c r="WFR310" s="131"/>
      <c r="WFT310" s="27"/>
      <c r="WFU310" s="19"/>
      <c r="WFW310" s="75"/>
      <c r="WFY310" s="22"/>
      <c r="WFZ310" s="131"/>
      <c r="WGB310" s="27"/>
      <c r="WGC310" s="19"/>
      <c r="WGE310" s="75"/>
      <c r="WGG310" s="22"/>
      <c r="WGH310" s="131"/>
      <c r="WGJ310" s="27"/>
      <c r="WGK310" s="19"/>
      <c r="WGM310" s="75"/>
      <c r="WGO310" s="22"/>
      <c r="WGP310" s="131"/>
      <c r="WGR310" s="27"/>
      <c r="WGS310" s="19"/>
      <c r="WGU310" s="75"/>
      <c r="WGW310" s="22"/>
      <c r="WGX310" s="131"/>
      <c r="WGZ310" s="27"/>
      <c r="WHA310" s="19"/>
      <c r="WHC310" s="75"/>
      <c r="WHE310" s="22"/>
      <c r="WHF310" s="131"/>
      <c r="WHH310" s="27"/>
      <c r="WHI310" s="19"/>
      <c r="WHK310" s="75"/>
      <c r="WHM310" s="22"/>
      <c r="WHN310" s="131"/>
      <c r="WHP310" s="27"/>
      <c r="WHQ310" s="19"/>
      <c r="WHS310" s="75"/>
      <c r="WHU310" s="22"/>
      <c r="WHV310" s="131"/>
      <c r="WHX310" s="27"/>
      <c r="WHY310" s="19"/>
      <c r="WIA310" s="75"/>
      <c r="WIC310" s="22"/>
      <c r="WID310" s="131"/>
      <c r="WIF310" s="27"/>
      <c r="WIG310" s="19"/>
      <c r="WII310" s="75"/>
      <c r="WIK310" s="22"/>
      <c r="WIL310" s="131"/>
      <c r="WIN310" s="27"/>
      <c r="WIO310" s="19"/>
      <c r="WIQ310" s="75"/>
      <c r="WIS310" s="22"/>
      <c r="WIT310" s="131"/>
      <c r="WIV310" s="27"/>
      <c r="WIW310" s="19"/>
      <c r="WIY310" s="75"/>
      <c r="WJA310" s="22"/>
      <c r="WJB310" s="131"/>
      <c r="WJD310" s="27"/>
      <c r="WJE310" s="19"/>
      <c r="WJG310" s="75"/>
      <c r="WJI310" s="22"/>
      <c r="WJJ310" s="131"/>
      <c r="WJL310" s="27"/>
      <c r="WJM310" s="19"/>
      <c r="WJO310" s="75"/>
      <c r="WJQ310" s="22"/>
      <c r="WJR310" s="131"/>
      <c r="WJT310" s="27"/>
      <c r="WJU310" s="19"/>
      <c r="WJW310" s="75"/>
      <c r="WJY310" s="22"/>
      <c r="WJZ310" s="131"/>
      <c r="WKB310" s="27"/>
      <c r="WKC310" s="19"/>
      <c r="WKE310" s="75"/>
      <c r="WKG310" s="22"/>
      <c r="WKH310" s="131"/>
      <c r="WKJ310" s="27"/>
      <c r="WKK310" s="19"/>
      <c r="WKM310" s="75"/>
      <c r="WKO310" s="22"/>
      <c r="WKP310" s="131"/>
      <c r="WKR310" s="27"/>
      <c r="WKS310" s="19"/>
      <c r="WKU310" s="75"/>
      <c r="WKW310" s="22"/>
      <c r="WKX310" s="131"/>
      <c r="WKZ310" s="27"/>
      <c r="WLA310" s="19"/>
      <c r="WLC310" s="75"/>
      <c r="WLE310" s="22"/>
      <c r="WLF310" s="131"/>
      <c r="WLH310" s="27"/>
      <c r="WLI310" s="19"/>
      <c r="WLK310" s="75"/>
      <c r="WLM310" s="22"/>
      <c r="WLN310" s="131"/>
      <c r="WLP310" s="27"/>
      <c r="WLQ310" s="19"/>
      <c r="WLS310" s="75"/>
      <c r="WLU310" s="22"/>
      <c r="WLV310" s="131"/>
      <c r="WLX310" s="27"/>
      <c r="WLY310" s="19"/>
      <c r="WMA310" s="75"/>
      <c r="WMC310" s="22"/>
      <c r="WMD310" s="131"/>
      <c r="WMF310" s="27"/>
      <c r="WMG310" s="19"/>
      <c r="WMI310" s="75"/>
      <c r="WMK310" s="22"/>
      <c r="WML310" s="131"/>
      <c r="WMN310" s="27"/>
      <c r="WMO310" s="19"/>
      <c r="WMQ310" s="75"/>
      <c r="WMS310" s="22"/>
      <c r="WMT310" s="131"/>
      <c r="WMV310" s="27"/>
      <c r="WMW310" s="19"/>
      <c r="WMY310" s="75"/>
      <c r="WNA310" s="22"/>
      <c r="WNB310" s="131"/>
      <c r="WND310" s="27"/>
      <c r="WNE310" s="19"/>
      <c r="WNG310" s="75"/>
      <c r="WNI310" s="22"/>
      <c r="WNJ310" s="131"/>
      <c r="WNL310" s="27"/>
      <c r="WNM310" s="19"/>
      <c r="WNO310" s="75"/>
      <c r="WNQ310" s="22"/>
      <c r="WNR310" s="131"/>
      <c r="WNT310" s="27"/>
      <c r="WNU310" s="19"/>
      <c r="WNW310" s="75"/>
      <c r="WNY310" s="22"/>
      <c r="WNZ310" s="131"/>
      <c r="WOB310" s="27"/>
      <c r="WOC310" s="19"/>
      <c r="WOE310" s="75"/>
      <c r="WOG310" s="22"/>
      <c r="WOH310" s="131"/>
      <c r="WOJ310" s="27"/>
      <c r="WOK310" s="19"/>
      <c r="WOM310" s="75"/>
      <c r="WOO310" s="22"/>
      <c r="WOP310" s="131"/>
      <c r="WOR310" s="27"/>
      <c r="WOS310" s="19"/>
      <c r="WOU310" s="75"/>
      <c r="WOW310" s="22"/>
      <c r="WOX310" s="131"/>
      <c r="WOZ310" s="27"/>
      <c r="WPA310" s="19"/>
      <c r="WPC310" s="75"/>
      <c r="WPE310" s="22"/>
      <c r="WPF310" s="131"/>
      <c r="WPH310" s="27"/>
      <c r="WPI310" s="19"/>
      <c r="WPK310" s="75"/>
      <c r="WPM310" s="22"/>
      <c r="WPN310" s="131"/>
      <c r="WPP310" s="27"/>
      <c r="WPQ310" s="19"/>
      <c r="WPS310" s="75"/>
      <c r="WPU310" s="22"/>
      <c r="WPV310" s="131"/>
      <c r="WPX310" s="27"/>
      <c r="WPY310" s="19"/>
      <c r="WQA310" s="75"/>
      <c r="WQC310" s="22"/>
      <c r="WQD310" s="131"/>
      <c r="WQF310" s="27"/>
      <c r="WQG310" s="19"/>
      <c r="WQI310" s="75"/>
      <c r="WQK310" s="22"/>
      <c r="WQL310" s="131"/>
      <c r="WQN310" s="27"/>
      <c r="WQO310" s="19"/>
      <c r="WQQ310" s="75"/>
      <c r="WQS310" s="22"/>
      <c r="WQT310" s="131"/>
      <c r="WQV310" s="27"/>
      <c r="WQW310" s="19"/>
      <c r="WQY310" s="75"/>
      <c r="WRA310" s="22"/>
      <c r="WRB310" s="131"/>
      <c r="WRD310" s="27"/>
      <c r="WRE310" s="19"/>
      <c r="WRG310" s="75"/>
      <c r="WRI310" s="22"/>
      <c r="WRJ310" s="131"/>
      <c r="WRL310" s="27"/>
      <c r="WRM310" s="19"/>
      <c r="WRO310" s="75"/>
      <c r="WRQ310" s="22"/>
      <c r="WRR310" s="131"/>
      <c r="WRT310" s="27"/>
      <c r="WRU310" s="19"/>
      <c r="WRW310" s="75"/>
      <c r="WRY310" s="22"/>
      <c r="WRZ310" s="131"/>
      <c r="WSB310" s="27"/>
      <c r="WSC310" s="19"/>
      <c r="WSE310" s="75"/>
      <c r="WSG310" s="22"/>
      <c r="WSH310" s="131"/>
      <c r="WSJ310" s="27"/>
      <c r="WSK310" s="19"/>
      <c r="WSM310" s="75"/>
      <c r="WSO310" s="22"/>
      <c r="WSP310" s="131"/>
      <c r="WSR310" s="27"/>
      <c r="WSS310" s="19"/>
      <c r="WSU310" s="75"/>
      <c r="WSW310" s="22"/>
      <c r="WSX310" s="131"/>
      <c r="WSZ310" s="27"/>
      <c r="WTA310" s="19"/>
      <c r="WTC310" s="75"/>
      <c r="WTE310" s="22"/>
      <c r="WTF310" s="131"/>
      <c r="WTH310" s="27"/>
      <c r="WTI310" s="19"/>
      <c r="WTK310" s="75"/>
      <c r="WTM310" s="22"/>
      <c r="WTN310" s="131"/>
      <c r="WTP310" s="27"/>
      <c r="WTQ310" s="19"/>
      <c r="WTS310" s="75"/>
      <c r="WTU310" s="22"/>
      <c r="WTV310" s="131"/>
      <c r="WTX310" s="27"/>
      <c r="WTY310" s="19"/>
      <c r="WUA310" s="75"/>
      <c r="WUC310" s="22"/>
      <c r="WUD310" s="131"/>
      <c r="WUF310" s="27"/>
      <c r="WUG310" s="19"/>
      <c r="WUI310" s="75"/>
      <c r="WUK310" s="22"/>
      <c r="WUL310" s="131"/>
      <c r="WUN310" s="27"/>
      <c r="WUO310" s="19"/>
      <c r="WUQ310" s="75"/>
      <c r="WUS310" s="22"/>
      <c r="WUT310" s="131"/>
      <c r="WUV310" s="27"/>
      <c r="WUW310" s="19"/>
      <c r="WUY310" s="75"/>
      <c r="WVA310" s="22"/>
      <c r="WVB310" s="131"/>
      <c r="WVD310" s="27"/>
      <c r="WVE310" s="19"/>
      <c r="WVG310" s="75"/>
      <c r="WVI310" s="22"/>
      <c r="WVJ310" s="131"/>
      <c r="WVL310" s="27"/>
      <c r="WVM310" s="19"/>
      <c r="WVO310" s="75"/>
      <c r="WVQ310" s="22"/>
      <c r="WVR310" s="131"/>
      <c r="WVT310" s="27"/>
      <c r="WVU310" s="19"/>
      <c r="WVW310" s="75"/>
      <c r="WVY310" s="22"/>
      <c r="WVZ310" s="131"/>
      <c r="WWB310" s="27"/>
      <c r="WWC310" s="19"/>
      <c r="WWE310" s="75"/>
      <c r="WWG310" s="22"/>
      <c r="WWH310" s="131"/>
      <c r="WWJ310" s="27"/>
      <c r="WWK310" s="19"/>
      <c r="WWM310" s="75"/>
      <c r="WWO310" s="22"/>
      <c r="WWP310" s="131"/>
      <c r="WWR310" s="27"/>
      <c r="WWS310" s="19"/>
      <c r="WWU310" s="75"/>
      <c r="WWW310" s="22"/>
      <c r="WWX310" s="131"/>
      <c r="WWZ310" s="27"/>
      <c r="WXA310" s="19"/>
      <c r="WXC310" s="75"/>
      <c r="WXE310" s="22"/>
      <c r="WXF310" s="131"/>
      <c r="WXH310" s="27"/>
      <c r="WXI310" s="19"/>
      <c r="WXK310" s="75"/>
      <c r="WXM310" s="22"/>
      <c r="WXN310" s="131"/>
      <c r="WXP310" s="27"/>
      <c r="WXQ310" s="19"/>
      <c r="WXS310" s="75"/>
      <c r="WXU310" s="22"/>
      <c r="WXV310" s="131"/>
      <c r="WXX310" s="27"/>
      <c r="WXY310" s="19"/>
      <c r="WYA310" s="75"/>
      <c r="WYC310" s="22"/>
      <c r="WYD310" s="131"/>
      <c r="WYF310" s="27"/>
      <c r="WYG310" s="19"/>
      <c r="WYI310" s="75"/>
      <c r="WYK310" s="22"/>
      <c r="WYL310" s="131"/>
      <c r="WYN310" s="27"/>
      <c r="WYO310" s="19"/>
      <c r="WYQ310" s="75"/>
      <c r="WYS310" s="22"/>
      <c r="WYT310" s="131"/>
      <c r="WYV310" s="27"/>
      <c r="WYW310" s="19"/>
      <c r="WYY310" s="75"/>
      <c r="WZA310" s="22"/>
      <c r="WZB310" s="131"/>
      <c r="WZD310" s="27"/>
      <c r="WZE310" s="19"/>
      <c r="WZG310" s="75"/>
      <c r="WZI310" s="22"/>
      <c r="WZJ310" s="131"/>
      <c r="WZL310" s="27"/>
      <c r="WZM310" s="19"/>
      <c r="WZO310" s="75"/>
      <c r="WZQ310" s="22"/>
      <c r="WZR310" s="131"/>
      <c r="WZT310" s="27"/>
      <c r="WZU310" s="19"/>
      <c r="WZW310" s="75"/>
      <c r="WZY310" s="22"/>
      <c r="WZZ310" s="131"/>
      <c r="XAB310" s="27"/>
      <c r="XAC310" s="19"/>
      <c r="XAE310" s="75"/>
      <c r="XAG310" s="22"/>
      <c r="XAH310" s="131"/>
      <c r="XAJ310" s="27"/>
      <c r="XAK310" s="19"/>
      <c r="XAM310" s="75"/>
      <c r="XAO310" s="22"/>
      <c r="XAP310" s="131"/>
      <c r="XAR310" s="27"/>
      <c r="XAS310" s="19"/>
      <c r="XAU310" s="75"/>
      <c r="XAW310" s="22"/>
      <c r="XAX310" s="131"/>
      <c r="XAZ310" s="27"/>
      <c r="XBA310" s="19"/>
      <c r="XBC310" s="75"/>
      <c r="XBE310" s="22"/>
      <c r="XBF310" s="131"/>
      <c r="XBH310" s="27"/>
      <c r="XBI310" s="19"/>
      <c r="XBK310" s="75"/>
      <c r="XBM310" s="22"/>
      <c r="XBN310" s="131"/>
      <c r="XBP310" s="27"/>
      <c r="XBQ310" s="19"/>
      <c r="XBS310" s="75"/>
      <c r="XBU310" s="22"/>
      <c r="XBV310" s="131"/>
      <c r="XBX310" s="27"/>
      <c r="XBY310" s="19"/>
      <c r="XCA310" s="75"/>
      <c r="XCC310" s="22"/>
      <c r="XCD310" s="131"/>
      <c r="XCF310" s="27"/>
      <c r="XCG310" s="19"/>
      <c r="XCI310" s="75"/>
      <c r="XCK310" s="22"/>
      <c r="XCL310" s="131"/>
      <c r="XCN310" s="27"/>
      <c r="XCO310" s="19"/>
      <c r="XCQ310" s="75"/>
      <c r="XCS310" s="22"/>
      <c r="XCT310" s="131"/>
      <c r="XCV310" s="27"/>
      <c r="XCW310" s="19"/>
      <c r="XCY310" s="75"/>
      <c r="XDA310" s="22"/>
      <c r="XDB310" s="131"/>
      <c r="XDD310" s="27"/>
      <c r="XDE310" s="19"/>
      <c r="XDG310" s="75"/>
      <c r="XDI310" s="22"/>
      <c r="XDJ310" s="131"/>
      <c r="XDL310" s="27"/>
      <c r="XDM310" s="19"/>
      <c r="XDO310" s="75"/>
      <c r="XDQ310" s="22"/>
      <c r="XDR310" s="131"/>
      <c r="XDT310" s="27"/>
      <c r="XDU310" s="19"/>
      <c r="XDW310" s="75"/>
      <c r="XDY310" s="22"/>
      <c r="XDZ310" s="131"/>
      <c r="XEB310" s="27"/>
      <c r="XEC310" s="19"/>
      <c r="XEE310" s="75"/>
      <c r="XEG310" s="22"/>
      <c r="XEH310" s="131"/>
      <c r="XEJ310" s="27"/>
      <c r="XEK310" s="19"/>
      <c r="XEM310" s="75"/>
      <c r="XEO310" s="22"/>
      <c r="XEP310" s="131"/>
      <c r="XER310" s="27"/>
      <c r="XES310" s="19"/>
      <c r="XEU310" s="75"/>
      <c r="XEW310" s="22"/>
      <c r="XEX310" s="131"/>
      <c r="XEZ310" s="27"/>
    </row>
    <row r="311" spans="1:1023 1025:2047 2049:3071 3073:4095 4097:5119 5121:6143 6145:7167 7169:8191 8193:9215 9217:10239 10241:11263 11265:12287 12289:13311 13313:14335 14337:15359 15361:16380" ht="14.25" x14ac:dyDescent="0.2">
      <c r="A311" s="65" t="s">
        <v>317</v>
      </c>
      <c r="B311" s="73">
        <v>1</v>
      </c>
      <c r="C311" s="70">
        <v>325</v>
      </c>
      <c r="D311" s="70">
        <v>122</v>
      </c>
      <c r="E311" s="70" t="s">
        <v>59</v>
      </c>
      <c r="F311" s="31">
        <v>130000</v>
      </c>
      <c r="G311" s="71" t="s">
        <v>60</v>
      </c>
    </row>
    <row r="314" spans="1:1023 1025:2047 2049:3071 3073:4095 4097:5119 5121:6143 6145:7167 7169:8191 8193:9215 9217:10239 10241:11263 11265:12287 12289:13311 13313:14335 14337:15359 15361:16380" x14ac:dyDescent="0.25">
      <c r="A314" s="286" t="s">
        <v>203</v>
      </c>
      <c r="B314" s="287"/>
      <c r="C314" s="288"/>
      <c r="D314" s="288"/>
      <c r="E314" s="287"/>
      <c r="F314" s="287"/>
      <c r="G314" s="293"/>
    </row>
    <row r="316" spans="1:1023 1025:2047 2049:3071 3073:4095 4097:5119 5121:6143 6145:7167 7169:8191 8193:9215 9217:10239 10241:11263 11265:12287 12289:13311 13313:14335 14337:15359 15361:16380" x14ac:dyDescent="0.25">
      <c r="A316" s="19" t="s">
        <v>79</v>
      </c>
      <c r="B316" s="20"/>
      <c r="C316" s="75"/>
      <c r="D316" s="20"/>
      <c r="F316" s="131"/>
      <c r="G316" s="20"/>
      <c r="I316" s="22"/>
      <c r="J316" s="131"/>
      <c r="L316" s="27"/>
      <c r="M316" s="19"/>
      <c r="O316" s="75"/>
      <c r="Q316" s="22"/>
      <c r="R316" s="131"/>
      <c r="T316" s="27"/>
      <c r="U316" s="19"/>
      <c r="W316" s="75"/>
      <c r="Y316" s="22"/>
      <c r="Z316" s="131"/>
      <c r="AB316" s="27"/>
      <c r="AC316" s="19"/>
      <c r="AE316" s="75"/>
      <c r="AG316" s="22"/>
      <c r="AH316" s="131"/>
      <c r="AJ316" s="27"/>
      <c r="AK316" s="19"/>
      <c r="AM316" s="75"/>
      <c r="AO316" s="22"/>
      <c r="AP316" s="131"/>
      <c r="AR316" s="27"/>
      <c r="AS316" s="19"/>
      <c r="AU316" s="75"/>
      <c r="AW316" s="22"/>
      <c r="AX316" s="131"/>
      <c r="AZ316" s="27"/>
      <c r="BA316" s="19"/>
      <c r="BC316" s="75"/>
      <c r="BE316" s="22"/>
      <c r="BF316" s="131"/>
      <c r="BH316" s="27"/>
      <c r="BI316" s="19"/>
      <c r="BK316" s="75"/>
      <c r="BM316" s="22"/>
      <c r="BN316" s="131"/>
      <c r="BP316" s="27"/>
      <c r="BQ316" s="19"/>
      <c r="BS316" s="75"/>
      <c r="BU316" s="22"/>
      <c r="BV316" s="131"/>
      <c r="BX316" s="27"/>
      <c r="BY316" s="19"/>
      <c r="CA316" s="75"/>
      <c r="CC316" s="22"/>
      <c r="CD316" s="131"/>
      <c r="CF316" s="27"/>
      <c r="CG316" s="19"/>
      <c r="CI316" s="75"/>
      <c r="CK316" s="22"/>
      <c r="CL316" s="131"/>
      <c r="CN316" s="27"/>
      <c r="CO316" s="19"/>
      <c r="CQ316" s="75"/>
      <c r="CS316" s="22"/>
      <c r="CT316" s="131"/>
      <c r="CV316" s="27"/>
      <c r="CW316" s="19"/>
      <c r="CY316" s="75"/>
      <c r="DA316" s="22"/>
      <c r="DB316" s="131"/>
      <c r="DD316" s="27"/>
      <c r="DE316" s="19"/>
      <c r="DG316" s="75"/>
      <c r="DI316" s="22"/>
      <c r="DJ316" s="131"/>
      <c r="DL316" s="27"/>
      <c r="DM316" s="19"/>
      <c r="DO316" s="75"/>
      <c r="DQ316" s="22"/>
      <c r="DR316" s="131"/>
      <c r="DT316" s="27"/>
      <c r="DU316" s="19"/>
      <c r="DW316" s="75"/>
      <c r="DY316" s="22"/>
      <c r="DZ316" s="131"/>
      <c r="EB316" s="27"/>
      <c r="EC316" s="19"/>
      <c r="EE316" s="75"/>
      <c r="EG316" s="22"/>
      <c r="EH316" s="131"/>
      <c r="EJ316" s="27"/>
      <c r="EK316" s="19"/>
      <c r="EM316" s="75"/>
      <c r="EO316" s="22"/>
      <c r="EP316" s="131"/>
      <c r="ER316" s="27"/>
      <c r="ES316" s="19"/>
      <c r="EU316" s="75"/>
      <c r="EW316" s="22"/>
      <c r="EX316" s="131"/>
      <c r="EZ316" s="27"/>
      <c r="FA316" s="19"/>
      <c r="FC316" s="75"/>
      <c r="FE316" s="22"/>
      <c r="FF316" s="131"/>
      <c r="FH316" s="27"/>
      <c r="FI316" s="19"/>
      <c r="FK316" s="75"/>
      <c r="FM316" s="22"/>
      <c r="FN316" s="131"/>
      <c r="FP316" s="27"/>
      <c r="FQ316" s="19"/>
      <c r="FS316" s="75"/>
      <c r="FU316" s="22"/>
      <c r="FV316" s="131"/>
      <c r="FX316" s="27"/>
      <c r="FY316" s="19"/>
      <c r="GA316" s="75"/>
      <c r="GC316" s="22"/>
      <c r="GD316" s="131"/>
      <c r="GF316" s="27"/>
      <c r="GG316" s="19"/>
      <c r="GI316" s="75"/>
      <c r="GK316" s="22"/>
      <c r="GL316" s="131"/>
      <c r="GN316" s="27"/>
      <c r="GO316" s="19"/>
      <c r="GQ316" s="75"/>
      <c r="GS316" s="22"/>
      <c r="GT316" s="131"/>
      <c r="GV316" s="27"/>
      <c r="GW316" s="19"/>
      <c r="GY316" s="75"/>
      <c r="HA316" s="22"/>
      <c r="HB316" s="131"/>
      <c r="HD316" s="27"/>
      <c r="HE316" s="19"/>
      <c r="HG316" s="75"/>
      <c r="HI316" s="22"/>
      <c r="HJ316" s="131"/>
      <c r="HL316" s="27"/>
      <c r="HM316" s="19"/>
      <c r="HO316" s="75"/>
      <c r="HQ316" s="22"/>
      <c r="HR316" s="131"/>
      <c r="HT316" s="27"/>
      <c r="HU316" s="19"/>
      <c r="HW316" s="75"/>
      <c r="HY316" s="22"/>
      <c r="HZ316" s="131"/>
      <c r="IB316" s="27"/>
      <c r="IC316" s="19"/>
      <c r="IE316" s="75"/>
      <c r="IG316" s="22"/>
      <c r="IH316" s="131"/>
      <c r="IJ316" s="27"/>
      <c r="IK316" s="19"/>
      <c r="IM316" s="75"/>
      <c r="IO316" s="22"/>
      <c r="IP316" s="131"/>
      <c r="IR316" s="27"/>
      <c r="IS316" s="19"/>
      <c r="IU316" s="75"/>
      <c r="IW316" s="22"/>
      <c r="IX316" s="131"/>
      <c r="IZ316" s="27"/>
      <c r="JA316" s="19"/>
      <c r="JC316" s="75"/>
      <c r="JE316" s="22"/>
      <c r="JF316" s="131"/>
      <c r="JH316" s="27"/>
      <c r="JI316" s="19"/>
      <c r="JK316" s="75"/>
      <c r="JM316" s="22"/>
      <c r="JN316" s="131"/>
      <c r="JP316" s="27"/>
      <c r="JQ316" s="19"/>
      <c r="JS316" s="75"/>
      <c r="JU316" s="22"/>
      <c r="JV316" s="131"/>
      <c r="JX316" s="27"/>
      <c r="JY316" s="19"/>
      <c r="KA316" s="75"/>
      <c r="KC316" s="22"/>
      <c r="KD316" s="131"/>
      <c r="KF316" s="27"/>
      <c r="KG316" s="19"/>
      <c r="KI316" s="75"/>
      <c r="KK316" s="22"/>
      <c r="KL316" s="131"/>
      <c r="KN316" s="27"/>
      <c r="KO316" s="19"/>
      <c r="KQ316" s="75"/>
      <c r="KS316" s="22"/>
      <c r="KT316" s="131"/>
      <c r="KV316" s="27"/>
      <c r="KW316" s="19"/>
      <c r="KY316" s="75"/>
      <c r="LA316" s="22"/>
      <c r="LB316" s="131"/>
      <c r="LD316" s="27"/>
      <c r="LE316" s="19"/>
      <c r="LG316" s="75"/>
      <c r="LI316" s="22"/>
      <c r="LJ316" s="131"/>
      <c r="LL316" s="27"/>
      <c r="LM316" s="19"/>
      <c r="LO316" s="75"/>
      <c r="LQ316" s="22"/>
      <c r="LR316" s="131"/>
      <c r="LT316" s="27"/>
      <c r="LU316" s="19"/>
      <c r="LW316" s="75"/>
      <c r="LY316" s="22"/>
      <c r="LZ316" s="131"/>
      <c r="MB316" s="27"/>
      <c r="MC316" s="19"/>
      <c r="ME316" s="75"/>
      <c r="MG316" s="22"/>
      <c r="MH316" s="131"/>
      <c r="MJ316" s="27"/>
      <c r="MK316" s="19"/>
      <c r="MM316" s="75"/>
      <c r="MO316" s="22"/>
      <c r="MP316" s="131"/>
      <c r="MR316" s="27"/>
      <c r="MS316" s="19"/>
      <c r="MU316" s="75"/>
      <c r="MW316" s="22"/>
      <c r="MX316" s="131"/>
      <c r="MZ316" s="27"/>
      <c r="NA316" s="19"/>
      <c r="NC316" s="75"/>
      <c r="NE316" s="22"/>
      <c r="NF316" s="131"/>
      <c r="NH316" s="27"/>
      <c r="NI316" s="19"/>
      <c r="NK316" s="75"/>
      <c r="NM316" s="22"/>
      <c r="NN316" s="131"/>
      <c r="NP316" s="27"/>
      <c r="NQ316" s="19"/>
      <c r="NS316" s="75"/>
      <c r="NU316" s="22"/>
      <c r="NV316" s="131"/>
      <c r="NX316" s="27"/>
      <c r="NY316" s="19"/>
      <c r="OA316" s="75"/>
      <c r="OC316" s="22"/>
      <c r="OD316" s="131"/>
      <c r="OF316" s="27"/>
      <c r="OG316" s="19"/>
      <c r="OI316" s="75"/>
      <c r="OK316" s="22"/>
      <c r="OL316" s="131"/>
      <c r="ON316" s="27"/>
      <c r="OO316" s="19"/>
      <c r="OQ316" s="75"/>
      <c r="OS316" s="22"/>
      <c r="OT316" s="131"/>
      <c r="OV316" s="27"/>
      <c r="OW316" s="19"/>
      <c r="OY316" s="75"/>
      <c r="PA316" s="22"/>
      <c r="PB316" s="131"/>
      <c r="PD316" s="27"/>
      <c r="PE316" s="19"/>
      <c r="PG316" s="75"/>
      <c r="PI316" s="22"/>
      <c r="PJ316" s="131"/>
      <c r="PL316" s="27"/>
      <c r="PM316" s="19"/>
      <c r="PO316" s="75"/>
      <c r="PQ316" s="22"/>
      <c r="PR316" s="131"/>
      <c r="PT316" s="27"/>
      <c r="PU316" s="19"/>
      <c r="PW316" s="75"/>
      <c r="PY316" s="22"/>
      <c r="PZ316" s="131"/>
      <c r="QB316" s="27"/>
      <c r="QC316" s="19"/>
      <c r="QE316" s="75"/>
      <c r="QG316" s="22"/>
      <c r="QH316" s="131"/>
      <c r="QJ316" s="27"/>
      <c r="QK316" s="19"/>
      <c r="QM316" s="75"/>
      <c r="QO316" s="22"/>
      <c r="QP316" s="131"/>
      <c r="QR316" s="27"/>
      <c r="QS316" s="19"/>
      <c r="QU316" s="75"/>
      <c r="QW316" s="22"/>
      <c r="QX316" s="131"/>
      <c r="QZ316" s="27"/>
      <c r="RA316" s="19"/>
      <c r="RC316" s="75"/>
      <c r="RE316" s="22"/>
      <c r="RF316" s="131"/>
      <c r="RH316" s="27"/>
      <c r="RI316" s="19"/>
      <c r="RK316" s="75"/>
      <c r="RM316" s="22"/>
      <c r="RN316" s="131"/>
      <c r="RP316" s="27"/>
      <c r="RQ316" s="19"/>
      <c r="RS316" s="75"/>
      <c r="RU316" s="22"/>
      <c r="RV316" s="131"/>
      <c r="RX316" s="27"/>
      <c r="RY316" s="19"/>
      <c r="SA316" s="75"/>
      <c r="SC316" s="22"/>
      <c r="SD316" s="131"/>
      <c r="SF316" s="27"/>
      <c r="SG316" s="19"/>
      <c r="SI316" s="75"/>
      <c r="SK316" s="22"/>
      <c r="SL316" s="131"/>
      <c r="SN316" s="27"/>
      <c r="SO316" s="19"/>
      <c r="SQ316" s="75"/>
      <c r="SS316" s="22"/>
      <c r="ST316" s="131"/>
      <c r="SV316" s="27"/>
      <c r="SW316" s="19"/>
      <c r="SY316" s="75"/>
      <c r="TA316" s="22"/>
      <c r="TB316" s="131"/>
      <c r="TD316" s="27"/>
      <c r="TE316" s="19"/>
      <c r="TG316" s="75"/>
      <c r="TI316" s="22"/>
      <c r="TJ316" s="131"/>
      <c r="TL316" s="27"/>
      <c r="TM316" s="19"/>
      <c r="TO316" s="75"/>
      <c r="TQ316" s="22"/>
      <c r="TR316" s="131"/>
      <c r="TT316" s="27"/>
      <c r="TU316" s="19"/>
      <c r="TW316" s="75"/>
      <c r="TY316" s="22"/>
      <c r="TZ316" s="131"/>
      <c r="UB316" s="27"/>
      <c r="UC316" s="19"/>
      <c r="UE316" s="75"/>
      <c r="UG316" s="22"/>
      <c r="UH316" s="131"/>
      <c r="UJ316" s="27"/>
      <c r="UK316" s="19"/>
      <c r="UM316" s="75"/>
      <c r="UO316" s="22"/>
      <c r="UP316" s="131"/>
      <c r="UR316" s="27"/>
      <c r="US316" s="19"/>
      <c r="UU316" s="75"/>
      <c r="UW316" s="22"/>
      <c r="UX316" s="131"/>
      <c r="UZ316" s="27"/>
      <c r="VA316" s="19"/>
      <c r="VC316" s="75"/>
      <c r="VE316" s="22"/>
      <c r="VF316" s="131"/>
      <c r="VH316" s="27"/>
      <c r="VI316" s="19"/>
      <c r="VK316" s="75"/>
      <c r="VM316" s="22"/>
      <c r="VN316" s="131"/>
      <c r="VP316" s="27"/>
      <c r="VQ316" s="19"/>
      <c r="VS316" s="75"/>
      <c r="VU316" s="22"/>
      <c r="VV316" s="131"/>
      <c r="VX316" s="27"/>
      <c r="VY316" s="19"/>
      <c r="WA316" s="75"/>
      <c r="WC316" s="22"/>
      <c r="WD316" s="131"/>
      <c r="WF316" s="27"/>
      <c r="WG316" s="19"/>
      <c r="WI316" s="75"/>
      <c r="WK316" s="22"/>
      <c r="WL316" s="131"/>
      <c r="WN316" s="27"/>
      <c r="WO316" s="19"/>
      <c r="WQ316" s="75"/>
      <c r="WS316" s="22"/>
      <c r="WT316" s="131"/>
      <c r="WV316" s="27"/>
      <c r="WW316" s="19"/>
      <c r="WY316" s="75"/>
      <c r="XA316" s="22"/>
      <c r="XB316" s="131"/>
      <c r="XD316" s="27"/>
      <c r="XE316" s="19"/>
      <c r="XG316" s="75"/>
      <c r="XI316" s="22"/>
      <c r="XJ316" s="131"/>
      <c r="XL316" s="27"/>
      <c r="XM316" s="19"/>
      <c r="XO316" s="75"/>
      <c r="XQ316" s="22"/>
      <c r="XR316" s="131"/>
      <c r="XT316" s="27"/>
      <c r="XU316" s="19"/>
      <c r="XW316" s="75"/>
      <c r="XY316" s="22"/>
      <c r="XZ316" s="131"/>
      <c r="YB316" s="27"/>
      <c r="YC316" s="19"/>
      <c r="YE316" s="75"/>
      <c r="YG316" s="22"/>
      <c r="YH316" s="131"/>
      <c r="YJ316" s="27"/>
      <c r="YK316" s="19"/>
      <c r="YM316" s="75"/>
      <c r="YO316" s="22"/>
      <c r="YP316" s="131"/>
      <c r="YR316" s="27"/>
      <c r="YS316" s="19"/>
      <c r="YU316" s="75"/>
      <c r="YW316" s="22"/>
      <c r="YX316" s="131"/>
      <c r="YZ316" s="27"/>
      <c r="ZA316" s="19"/>
      <c r="ZC316" s="75"/>
      <c r="ZE316" s="22"/>
      <c r="ZF316" s="131"/>
      <c r="ZH316" s="27"/>
      <c r="ZI316" s="19"/>
      <c r="ZK316" s="75"/>
      <c r="ZM316" s="22"/>
      <c r="ZN316" s="131"/>
      <c r="ZP316" s="27"/>
      <c r="ZQ316" s="19"/>
      <c r="ZS316" s="75"/>
      <c r="ZU316" s="22"/>
      <c r="ZV316" s="131"/>
      <c r="ZX316" s="27"/>
      <c r="ZY316" s="19"/>
      <c r="AAA316" s="75"/>
      <c r="AAC316" s="22"/>
      <c r="AAD316" s="131"/>
      <c r="AAF316" s="27"/>
      <c r="AAG316" s="19"/>
      <c r="AAI316" s="75"/>
      <c r="AAK316" s="22"/>
      <c r="AAL316" s="131"/>
      <c r="AAN316" s="27"/>
      <c r="AAO316" s="19"/>
      <c r="AAQ316" s="75"/>
      <c r="AAS316" s="22"/>
      <c r="AAT316" s="131"/>
      <c r="AAV316" s="27"/>
      <c r="AAW316" s="19"/>
      <c r="AAY316" s="75"/>
      <c r="ABA316" s="22"/>
      <c r="ABB316" s="131"/>
      <c r="ABD316" s="27"/>
      <c r="ABE316" s="19"/>
      <c r="ABG316" s="75"/>
      <c r="ABI316" s="22"/>
      <c r="ABJ316" s="131"/>
      <c r="ABL316" s="27"/>
      <c r="ABM316" s="19"/>
      <c r="ABO316" s="75"/>
      <c r="ABQ316" s="22"/>
      <c r="ABR316" s="131"/>
      <c r="ABT316" s="27"/>
      <c r="ABU316" s="19"/>
      <c r="ABW316" s="75"/>
      <c r="ABY316" s="22"/>
      <c r="ABZ316" s="131"/>
      <c r="ACB316" s="27"/>
      <c r="ACC316" s="19"/>
      <c r="ACE316" s="75"/>
      <c r="ACG316" s="22"/>
      <c r="ACH316" s="131"/>
      <c r="ACJ316" s="27"/>
      <c r="ACK316" s="19"/>
      <c r="ACM316" s="75"/>
      <c r="ACO316" s="22"/>
      <c r="ACP316" s="131"/>
      <c r="ACR316" s="27"/>
      <c r="ACS316" s="19"/>
      <c r="ACU316" s="75"/>
      <c r="ACW316" s="22"/>
      <c r="ACX316" s="131"/>
      <c r="ACZ316" s="27"/>
      <c r="ADA316" s="19"/>
      <c r="ADC316" s="75"/>
      <c r="ADE316" s="22"/>
      <c r="ADF316" s="131"/>
      <c r="ADH316" s="27"/>
      <c r="ADI316" s="19"/>
      <c r="ADK316" s="75"/>
      <c r="ADM316" s="22"/>
      <c r="ADN316" s="131"/>
      <c r="ADP316" s="27"/>
      <c r="ADQ316" s="19"/>
      <c r="ADS316" s="75"/>
      <c r="ADU316" s="22"/>
      <c r="ADV316" s="131"/>
      <c r="ADX316" s="27"/>
      <c r="ADY316" s="19"/>
      <c r="AEA316" s="75"/>
      <c r="AEC316" s="22"/>
      <c r="AED316" s="131"/>
      <c r="AEF316" s="27"/>
      <c r="AEG316" s="19"/>
      <c r="AEI316" s="75"/>
      <c r="AEK316" s="22"/>
      <c r="AEL316" s="131"/>
      <c r="AEN316" s="27"/>
      <c r="AEO316" s="19"/>
      <c r="AEQ316" s="75"/>
      <c r="AES316" s="22"/>
      <c r="AET316" s="131"/>
      <c r="AEV316" s="27"/>
      <c r="AEW316" s="19"/>
      <c r="AEY316" s="75"/>
      <c r="AFA316" s="22"/>
      <c r="AFB316" s="131"/>
      <c r="AFD316" s="27"/>
      <c r="AFE316" s="19"/>
      <c r="AFG316" s="75"/>
      <c r="AFI316" s="22"/>
      <c r="AFJ316" s="131"/>
      <c r="AFL316" s="27"/>
      <c r="AFM316" s="19"/>
      <c r="AFO316" s="75"/>
      <c r="AFQ316" s="22"/>
      <c r="AFR316" s="131"/>
      <c r="AFT316" s="27"/>
      <c r="AFU316" s="19"/>
      <c r="AFW316" s="75"/>
      <c r="AFY316" s="22"/>
      <c r="AFZ316" s="131"/>
      <c r="AGB316" s="27"/>
      <c r="AGC316" s="19"/>
      <c r="AGE316" s="75"/>
      <c r="AGG316" s="22"/>
      <c r="AGH316" s="131"/>
      <c r="AGJ316" s="27"/>
      <c r="AGK316" s="19"/>
      <c r="AGM316" s="75"/>
      <c r="AGO316" s="22"/>
      <c r="AGP316" s="131"/>
      <c r="AGR316" s="27"/>
      <c r="AGS316" s="19"/>
      <c r="AGU316" s="75"/>
      <c r="AGW316" s="22"/>
      <c r="AGX316" s="131"/>
      <c r="AGZ316" s="27"/>
      <c r="AHA316" s="19"/>
      <c r="AHC316" s="75"/>
      <c r="AHE316" s="22"/>
      <c r="AHF316" s="131"/>
      <c r="AHH316" s="27"/>
      <c r="AHI316" s="19"/>
      <c r="AHK316" s="75"/>
      <c r="AHM316" s="22"/>
      <c r="AHN316" s="131"/>
      <c r="AHP316" s="27"/>
      <c r="AHQ316" s="19"/>
      <c r="AHS316" s="75"/>
      <c r="AHU316" s="22"/>
      <c r="AHV316" s="131"/>
      <c r="AHX316" s="27"/>
      <c r="AHY316" s="19"/>
      <c r="AIA316" s="75"/>
      <c r="AIC316" s="22"/>
      <c r="AID316" s="131"/>
      <c r="AIF316" s="27"/>
      <c r="AIG316" s="19"/>
      <c r="AII316" s="75"/>
      <c r="AIK316" s="22"/>
      <c r="AIL316" s="131"/>
      <c r="AIN316" s="27"/>
      <c r="AIO316" s="19"/>
      <c r="AIQ316" s="75"/>
      <c r="AIS316" s="22"/>
      <c r="AIT316" s="131"/>
      <c r="AIV316" s="27"/>
      <c r="AIW316" s="19"/>
      <c r="AIY316" s="75"/>
      <c r="AJA316" s="22"/>
      <c r="AJB316" s="131"/>
      <c r="AJD316" s="27"/>
      <c r="AJE316" s="19"/>
      <c r="AJG316" s="75"/>
      <c r="AJI316" s="22"/>
      <c r="AJJ316" s="131"/>
      <c r="AJL316" s="27"/>
      <c r="AJM316" s="19"/>
      <c r="AJO316" s="75"/>
      <c r="AJQ316" s="22"/>
      <c r="AJR316" s="131"/>
      <c r="AJT316" s="27"/>
      <c r="AJU316" s="19"/>
      <c r="AJW316" s="75"/>
      <c r="AJY316" s="22"/>
      <c r="AJZ316" s="131"/>
      <c r="AKB316" s="27"/>
      <c r="AKC316" s="19"/>
      <c r="AKE316" s="75"/>
      <c r="AKG316" s="22"/>
      <c r="AKH316" s="131"/>
      <c r="AKJ316" s="27"/>
      <c r="AKK316" s="19"/>
      <c r="AKM316" s="75"/>
      <c r="AKO316" s="22"/>
      <c r="AKP316" s="131"/>
      <c r="AKR316" s="27"/>
      <c r="AKS316" s="19"/>
      <c r="AKU316" s="75"/>
      <c r="AKW316" s="22"/>
      <c r="AKX316" s="131"/>
      <c r="AKZ316" s="27"/>
      <c r="ALA316" s="19"/>
      <c r="ALC316" s="75"/>
      <c r="ALE316" s="22"/>
      <c r="ALF316" s="131"/>
      <c r="ALH316" s="27"/>
      <c r="ALI316" s="19"/>
      <c r="ALK316" s="75"/>
      <c r="ALM316" s="22"/>
      <c r="ALN316" s="131"/>
      <c r="ALP316" s="27"/>
      <c r="ALQ316" s="19"/>
      <c r="ALS316" s="75"/>
      <c r="ALU316" s="22"/>
      <c r="ALV316" s="131"/>
      <c r="ALX316" s="27"/>
      <c r="ALY316" s="19"/>
      <c r="AMA316" s="75"/>
      <c r="AMC316" s="22"/>
      <c r="AMD316" s="131"/>
      <c r="AMF316" s="27"/>
      <c r="AMG316" s="19"/>
      <c r="AMI316" s="75"/>
      <c r="AMK316" s="22"/>
      <c r="AML316" s="131"/>
      <c r="AMN316" s="27"/>
      <c r="AMO316" s="19"/>
      <c r="AMQ316" s="75"/>
      <c r="AMS316" s="22"/>
      <c r="AMT316" s="131"/>
      <c r="AMV316" s="27"/>
      <c r="AMW316" s="19"/>
      <c r="AMY316" s="75"/>
      <c r="ANA316" s="22"/>
      <c r="ANB316" s="131"/>
      <c r="AND316" s="27"/>
      <c r="ANE316" s="19"/>
      <c r="ANG316" s="75"/>
      <c r="ANI316" s="22"/>
      <c r="ANJ316" s="131"/>
      <c r="ANL316" s="27"/>
      <c r="ANM316" s="19"/>
      <c r="ANO316" s="75"/>
      <c r="ANQ316" s="22"/>
      <c r="ANR316" s="131"/>
      <c r="ANT316" s="27"/>
      <c r="ANU316" s="19"/>
      <c r="ANW316" s="75"/>
      <c r="ANY316" s="22"/>
      <c r="ANZ316" s="131"/>
      <c r="AOB316" s="27"/>
      <c r="AOC316" s="19"/>
      <c r="AOE316" s="75"/>
      <c r="AOG316" s="22"/>
      <c r="AOH316" s="131"/>
      <c r="AOJ316" s="27"/>
      <c r="AOK316" s="19"/>
      <c r="AOM316" s="75"/>
      <c r="AOO316" s="22"/>
      <c r="AOP316" s="131"/>
      <c r="AOR316" s="27"/>
      <c r="AOS316" s="19"/>
      <c r="AOU316" s="75"/>
      <c r="AOW316" s="22"/>
      <c r="AOX316" s="131"/>
      <c r="AOZ316" s="27"/>
      <c r="APA316" s="19"/>
      <c r="APC316" s="75"/>
      <c r="APE316" s="22"/>
      <c r="APF316" s="131"/>
      <c r="APH316" s="27"/>
      <c r="API316" s="19"/>
      <c r="APK316" s="75"/>
      <c r="APM316" s="22"/>
      <c r="APN316" s="131"/>
      <c r="APP316" s="27"/>
      <c r="APQ316" s="19"/>
      <c r="APS316" s="75"/>
      <c r="APU316" s="22"/>
      <c r="APV316" s="131"/>
      <c r="APX316" s="27"/>
      <c r="APY316" s="19"/>
      <c r="AQA316" s="75"/>
      <c r="AQC316" s="22"/>
      <c r="AQD316" s="131"/>
      <c r="AQF316" s="27"/>
      <c r="AQG316" s="19"/>
      <c r="AQI316" s="75"/>
      <c r="AQK316" s="22"/>
      <c r="AQL316" s="131"/>
      <c r="AQN316" s="27"/>
      <c r="AQO316" s="19"/>
      <c r="AQQ316" s="75"/>
      <c r="AQS316" s="22"/>
      <c r="AQT316" s="131"/>
      <c r="AQV316" s="27"/>
      <c r="AQW316" s="19"/>
      <c r="AQY316" s="75"/>
      <c r="ARA316" s="22"/>
      <c r="ARB316" s="131"/>
      <c r="ARD316" s="27"/>
      <c r="ARE316" s="19"/>
      <c r="ARG316" s="75"/>
      <c r="ARI316" s="22"/>
      <c r="ARJ316" s="131"/>
      <c r="ARL316" s="27"/>
      <c r="ARM316" s="19"/>
      <c r="ARO316" s="75"/>
      <c r="ARQ316" s="22"/>
      <c r="ARR316" s="131"/>
      <c r="ART316" s="27"/>
      <c r="ARU316" s="19"/>
      <c r="ARW316" s="75"/>
      <c r="ARY316" s="22"/>
      <c r="ARZ316" s="131"/>
      <c r="ASB316" s="27"/>
      <c r="ASC316" s="19"/>
      <c r="ASE316" s="75"/>
      <c r="ASG316" s="22"/>
      <c r="ASH316" s="131"/>
      <c r="ASJ316" s="27"/>
      <c r="ASK316" s="19"/>
      <c r="ASM316" s="75"/>
      <c r="ASO316" s="22"/>
      <c r="ASP316" s="131"/>
      <c r="ASR316" s="27"/>
      <c r="ASS316" s="19"/>
      <c r="ASU316" s="75"/>
      <c r="ASW316" s="22"/>
      <c r="ASX316" s="131"/>
      <c r="ASZ316" s="27"/>
      <c r="ATA316" s="19"/>
      <c r="ATC316" s="75"/>
      <c r="ATE316" s="22"/>
      <c r="ATF316" s="131"/>
      <c r="ATH316" s="27"/>
      <c r="ATI316" s="19"/>
      <c r="ATK316" s="75"/>
      <c r="ATM316" s="22"/>
      <c r="ATN316" s="131"/>
      <c r="ATP316" s="27"/>
      <c r="ATQ316" s="19"/>
      <c r="ATS316" s="75"/>
      <c r="ATU316" s="22"/>
      <c r="ATV316" s="131"/>
      <c r="ATX316" s="27"/>
      <c r="ATY316" s="19"/>
      <c r="AUA316" s="75"/>
      <c r="AUC316" s="22"/>
      <c r="AUD316" s="131"/>
      <c r="AUF316" s="27"/>
      <c r="AUG316" s="19"/>
      <c r="AUI316" s="75"/>
      <c r="AUK316" s="22"/>
      <c r="AUL316" s="131"/>
      <c r="AUN316" s="27"/>
      <c r="AUO316" s="19"/>
      <c r="AUQ316" s="75"/>
      <c r="AUS316" s="22"/>
      <c r="AUT316" s="131"/>
      <c r="AUV316" s="27"/>
      <c r="AUW316" s="19"/>
      <c r="AUY316" s="75"/>
      <c r="AVA316" s="22"/>
      <c r="AVB316" s="131"/>
      <c r="AVD316" s="27"/>
      <c r="AVE316" s="19"/>
      <c r="AVG316" s="75"/>
      <c r="AVI316" s="22"/>
      <c r="AVJ316" s="131"/>
      <c r="AVL316" s="27"/>
      <c r="AVM316" s="19"/>
      <c r="AVO316" s="75"/>
      <c r="AVQ316" s="22"/>
      <c r="AVR316" s="131"/>
      <c r="AVT316" s="27"/>
      <c r="AVU316" s="19"/>
      <c r="AVW316" s="75"/>
      <c r="AVY316" s="22"/>
      <c r="AVZ316" s="131"/>
      <c r="AWB316" s="27"/>
      <c r="AWC316" s="19"/>
      <c r="AWE316" s="75"/>
      <c r="AWG316" s="22"/>
      <c r="AWH316" s="131"/>
      <c r="AWJ316" s="27"/>
      <c r="AWK316" s="19"/>
      <c r="AWM316" s="75"/>
      <c r="AWO316" s="22"/>
      <c r="AWP316" s="131"/>
      <c r="AWR316" s="27"/>
      <c r="AWS316" s="19"/>
      <c r="AWU316" s="75"/>
      <c r="AWW316" s="22"/>
      <c r="AWX316" s="131"/>
      <c r="AWZ316" s="27"/>
      <c r="AXA316" s="19"/>
      <c r="AXC316" s="75"/>
      <c r="AXE316" s="22"/>
      <c r="AXF316" s="131"/>
      <c r="AXH316" s="27"/>
      <c r="AXI316" s="19"/>
      <c r="AXK316" s="75"/>
      <c r="AXM316" s="22"/>
      <c r="AXN316" s="131"/>
      <c r="AXP316" s="27"/>
      <c r="AXQ316" s="19"/>
      <c r="AXS316" s="75"/>
      <c r="AXU316" s="22"/>
      <c r="AXV316" s="131"/>
      <c r="AXX316" s="27"/>
      <c r="AXY316" s="19"/>
      <c r="AYA316" s="75"/>
      <c r="AYC316" s="22"/>
      <c r="AYD316" s="131"/>
      <c r="AYF316" s="27"/>
      <c r="AYG316" s="19"/>
      <c r="AYI316" s="75"/>
      <c r="AYK316" s="22"/>
      <c r="AYL316" s="131"/>
      <c r="AYN316" s="27"/>
      <c r="AYO316" s="19"/>
      <c r="AYQ316" s="75"/>
      <c r="AYS316" s="22"/>
      <c r="AYT316" s="131"/>
      <c r="AYV316" s="27"/>
      <c r="AYW316" s="19"/>
      <c r="AYY316" s="75"/>
      <c r="AZA316" s="22"/>
      <c r="AZB316" s="131"/>
      <c r="AZD316" s="27"/>
      <c r="AZE316" s="19"/>
      <c r="AZG316" s="75"/>
      <c r="AZI316" s="22"/>
      <c r="AZJ316" s="131"/>
      <c r="AZL316" s="27"/>
      <c r="AZM316" s="19"/>
      <c r="AZO316" s="75"/>
      <c r="AZQ316" s="22"/>
      <c r="AZR316" s="131"/>
      <c r="AZT316" s="27"/>
      <c r="AZU316" s="19"/>
      <c r="AZW316" s="75"/>
      <c r="AZY316" s="22"/>
      <c r="AZZ316" s="131"/>
      <c r="BAB316" s="27"/>
      <c r="BAC316" s="19"/>
      <c r="BAE316" s="75"/>
      <c r="BAG316" s="22"/>
      <c r="BAH316" s="131"/>
      <c r="BAJ316" s="27"/>
      <c r="BAK316" s="19"/>
      <c r="BAM316" s="75"/>
      <c r="BAO316" s="22"/>
      <c r="BAP316" s="131"/>
      <c r="BAR316" s="27"/>
      <c r="BAS316" s="19"/>
      <c r="BAU316" s="75"/>
      <c r="BAW316" s="22"/>
      <c r="BAX316" s="131"/>
      <c r="BAZ316" s="27"/>
      <c r="BBA316" s="19"/>
      <c r="BBC316" s="75"/>
      <c r="BBE316" s="22"/>
      <c r="BBF316" s="131"/>
      <c r="BBH316" s="27"/>
      <c r="BBI316" s="19"/>
      <c r="BBK316" s="75"/>
      <c r="BBM316" s="22"/>
      <c r="BBN316" s="131"/>
      <c r="BBP316" s="27"/>
      <c r="BBQ316" s="19"/>
      <c r="BBS316" s="75"/>
      <c r="BBU316" s="22"/>
      <c r="BBV316" s="131"/>
      <c r="BBX316" s="27"/>
      <c r="BBY316" s="19"/>
      <c r="BCA316" s="75"/>
      <c r="BCC316" s="22"/>
      <c r="BCD316" s="131"/>
      <c r="BCF316" s="27"/>
      <c r="BCG316" s="19"/>
      <c r="BCI316" s="75"/>
      <c r="BCK316" s="22"/>
      <c r="BCL316" s="131"/>
      <c r="BCN316" s="27"/>
      <c r="BCO316" s="19"/>
      <c r="BCQ316" s="75"/>
      <c r="BCS316" s="22"/>
      <c r="BCT316" s="131"/>
      <c r="BCV316" s="27"/>
      <c r="BCW316" s="19"/>
      <c r="BCY316" s="75"/>
      <c r="BDA316" s="22"/>
      <c r="BDB316" s="131"/>
      <c r="BDD316" s="27"/>
      <c r="BDE316" s="19"/>
      <c r="BDG316" s="75"/>
      <c r="BDI316" s="22"/>
      <c r="BDJ316" s="131"/>
      <c r="BDL316" s="27"/>
      <c r="BDM316" s="19"/>
      <c r="BDO316" s="75"/>
      <c r="BDQ316" s="22"/>
      <c r="BDR316" s="131"/>
      <c r="BDT316" s="27"/>
      <c r="BDU316" s="19"/>
      <c r="BDW316" s="75"/>
      <c r="BDY316" s="22"/>
      <c r="BDZ316" s="131"/>
      <c r="BEB316" s="27"/>
      <c r="BEC316" s="19"/>
      <c r="BEE316" s="75"/>
      <c r="BEG316" s="22"/>
      <c r="BEH316" s="131"/>
      <c r="BEJ316" s="27"/>
      <c r="BEK316" s="19"/>
      <c r="BEM316" s="75"/>
      <c r="BEO316" s="22"/>
      <c r="BEP316" s="131"/>
      <c r="BER316" s="27"/>
      <c r="BES316" s="19"/>
      <c r="BEU316" s="75"/>
      <c r="BEW316" s="22"/>
      <c r="BEX316" s="131"/>
      <c r="BEZ316" s="27"/>
      <c r="BFA316" s="19"/>
      <c r="BFC316" s="75"/>
      <c r="BFE316" s="22"/>
      <c r="BFF316" s="131"/>
      <c r="BFH316" s="27"/>
      <c r="BFI316" s="19"/>
      <c r="BFK316" s="75"/>
      <c r="BFM316" s="22"/>
      <c r="BFN316" s="131"/>
      <c r="BFP316" s="27"/>
      <c r="BFQ316" s="19"/>
      <c r="BFS316" s="75"/>
      <c r="BFU316" s="22"/>
      <c r="BFV316" s="131"/>
      <c r="BFX316" s="27"/>
      <c r="BFY316" s="19"/>
      <c r="BGA316" s="75"/>
      <c r="BGC316" s="22"/>
      <c r="BGD316" s="131"/>
      <c r="BGF316" s="27"/>
      <c r="BGG316" s="19"/>
      <c r="BGI316" s="75"/>
      <c r="BGK316" s="22"/>
      <c r="BGL316" s="131"/>
      <c r="BGN316" s="27"/>
      <c r="BGO316" s="19"/>
      <c r="BGQ316" s="75"/>
      <c r="BGS316" s="22"/>
      <c r="BGT316" s="131"/>
      <c r="BGV316" s="27"/>
      <c r="BGW316" s="19"/>
      <c r="BGY316" s="75"/>
      <c r="BHA316" s="22"/>
      <c r="BHB316" s="131"/>
      <c r="BHD316" s="27"/>
      <c r="BHE316" s="19"/>
      <c r="BHG316" s="75"/>
      <c r="BHI316" s="22"/>
      <c r="BHJ316" s="131"/>
      <c r="BHL316" s="27"/>
      <c r="BHM316" s="19"/>
      <c r="BHO316" s="75"/>
      <c r="BHQ316" s="22"/>
      <c r="BHR316" s="131"/>
      <c r="BHT316" s="27"/>
      <c r="BHU316" s="19"/>
      <c r="BHW316" s="75"/>
      <c r="BHY316" s="22"/>
      <c r="BHZ316" s="131"/>
      <c r="BIB316" s="27"/>
      <c r="BIC316" s="19"/>
      <c r="BIE316" s="75"/>
      <c r="BIG316" s="22"/>
      <c r="BIH316" s="131"/>
      <c r="BIJ316" s="27"/>
      <c r="BIK316" s="19"/>
      <c r="BIM316" s="75"/>
      <c r="BIO316" s="22"/>
      <c r="BIP316" s="131"/>
      <c r="BIR316" s="27"/>
      <c r="BIS316" s="19"/>
      <c r="BIU316" s="75"/>
      <c r="BIW316" s="22"/>
      <c r="BIX316" s="131"/>
      <c r="BIZ316" s="27"/>
      <c r="BJA316" s="19"/>
      <c r="BJC316" s="75"/>
      <c r="BJE316" s="22"/>
      <c r="BJF316" s="131"/>
      <c r="BJH316" s="27"/>
      <c r="BJI316" s="19"/>
      <c r="BJK316" s="75"/>
      <c r="BJM316" s="22"/>
      <c r="BJN316" s="131"/>
      <c r="BJP316" s="27"/>
      <c r="BJQ316" s="19"/>
      <c r="BJS316" s="75"/>
      <c r="BJU316" s="22"/>
      <c r="BJV316" s="131"/>
      <c r="BJX316" s="27"/>
      <c r="BJY316" s="19"/>
      <c r="BKA316" s="75"/>
      <c r="BKC316" s="22"/>
      <c r="BKD316" s="131"/>
      <c r="BKF316" s="27"/>
      <c r="BKG316" s="19"/>
      <c r="BKI316" s="75"/>
      <c r="BKK316" s="22"/>
      <c r="BKL316" s="131"/>
      <c r="BKN316" s="27"/>
      <c r="BKO316" s="19"/>
      <c r="BKQ316" s="75"/>
      <c r="BKS316" s="22"/>
      <c r="BKT316" s="131"/>
      <c r="BKV316" s="27"/>
      <c r="BKW316" s="19"/>
      <c r="BKY316" s="75"/>
      <c r="BLA316" s="22"/>
      <c r="BLB316" s="131"/>
      <c r="BLD316" s="27"/>
      <c r="BLE316" s="19"/>
      <c r="BLG316" s="75"/>
      <c r="BLI316" s="22"/>
      <c r="BLJ316" s="131"/>
      <c r="BLL316" s="27"/>
      <c r="BLM316" s="19"/>
      <c r="BLO316" s="75"/>
      <c r="BLQ316" s="22"/>
      <c r="BLR316" s="131"/>
      <c r="BLT316" s="27"/>
      <c r="BLU316" s="19"/>
      <c r="BLW316" s="75"/>
      <c r="BLY316" s="22"/>
      <c r="BLZ316" s="131"/>
      <c r="BMB316" s="27"/>
      <c r="BMC316" s="19"/>
      <c r="BME316" s="75"/>
      <c r="BMG316" s="22"/>
      <c r="BMH316" s="131"/>
      <c r="BMJ316" s="27"/>
      <c r="BMK316" s="19"/>
      <c r="BMM316" s="75"/>
      <c r="BMO316" s="22"/>
      <c r="BMP316" s="131"/>
      <c r="BMR316" s="27"/>
      <c r="BMS316" s="19"/>
      <c r="BMU316" s="75"/>
      <c r="BMW316" s="22"/>
      <c r="BMX316" s="131"/>
      <c r="BMZ316" s="27"/>
      <c r="BNA316" s="19"/>
      <c r="BNC316" s="75"/>
      <c r="BNE316" s="22"/>
      <c r="BNF316" s="131"/>
      <c r="BNH316" s="27"/>
      <c r="BNI316" s="19"/>
      <c r="BNK316" s="75"/>
      <c r="BNM316" s="22"/>
      <c r="BNN316" s="131"/>
      <c r="BNP316" s="27"/>
      <c r="BNQ316" s="19"/>
      <c r="BNS316" s="75"/>
      <c r="BNU316" s="22"/>
      <c r="BNV316" s="131"/>
      <c r="BNX316" s="27"/>
      <c r="BNY316" s="19"/>
      <c r="BOA316" s="75"/>
      <c r="BOC316" s="22"/>
      <c r="BOD316" s="131"/>
      <c r="BOF316" s="27"/>
      <c r="BOG316" s="19"/>
      <c r="BOI316" s="75"/>
      <c r="BOK316" s="22"/>
      <c r="BOL316" s="131"/>
      <c r="BON316" s="27"/>
      <c r="BOO316" s="19"/>
      <c r="BOQ316" s="75"/>
      <c r="BOS316" s="22"/>
      <c r="BOT316" s="131"/>
      <c r="BOV316" s="27"/>
      <c r="BOW316" s="19"/>
      <c r="BOY316" s="75"/>
      <c r="BPA316" s="22"/>
      <c r="BPB316" s="131"/>
      <c r="BPD316" s="27"/>
      <c r="BPE316" s="19"/>
      <c r="BPG316" s="75"/>
      <c r="BPI316" s="22"/>
      <c r="BPJ316" s="131"/>
      <c r="BPL316" s="27"/>
      <c r="BPM316" s="19"/>
      <c r="BPO316" s="75"/>
      <c r="BPQ316" s="22"/>
      <c r="BPR316" s="131"/>
      <c r="BPT316" s="27"/>
      <c r="BPU316" s="19"/>
      <c r="BPW316" s="75"/>
      <c r="BPY316" s="22"/>
      <c r="BPZ316" s="131"/>
      <c r="BQB316" s="27"/>
      <c r="BQC316" s="19"/>
      <c r="BQE316" s="75"/>
      <c r="BQG316" s="22"/>
      <c r="BQH316" s="131"/>
      <c r="BQJ316" s="27"/>
      <c r="BQK316" s="19"/>
      <c r="BQM316" s="75"/>
      <c r="BQO316" s="22"/>
      <c r="BQP316" s="131"/>
      <c r="BQR316" s="27"/>
      <c r="BQS316" s="19"/>
      <c r="BQU316" s="75"/>
      <c r="BQW316" s="22"/>
      <c r="BQX316" s="131"/>
      <c r="BQZ316" s="27"/>
      <c r="BRA316" s="19"/>
      <c r="BRC316" s="75"/>
      <c r="BRE316" s="22"/>
      <c r="BRF316" s="131"/>
      <c r="BRH316" s="27"/>
      <c r="BRI316" s="19"/>
      <c r="BRK316" s="75"/>
      <c r="BRM316" s="22"/>
      <c r="BRN316" s="131"/>
      <c r="BRP316" s="27"/>
      <c r="BRQ316" s="19"/>
      <c r="BRS316" s="75"/>
      <c r="BRU316" s="22"/>
      <c r="BRV316" s="131"/>
      <c r="BRX316" s="27"/>
      <c r="BRY316" s="19"/>
      <c r="BSA316" s="75"/>
      <c r="BSC316" s="22"/>
      <c r="BSD316" s="131"/>
      <c r="BSF316" s="27"/>
      <c r="BSG316" s="19"/>
      <c r="BSI316" s="75"/>
      <c r="BSK316" s="22"/>
      <c r="BSL316" s="131"/>
      <c r="BSN316" s="27"/>
      <c r="BSO316" s="19"/>
      <c r="BSQ316" s="75"/>
      <c r="BSS316" s="22"/>
      <c r="BST316" s="131"/>
      <c r="BSV316" s="27"/>
      <c r="BSW316" s="19"/>
      <c r="BSY316" s="75"/>
      <c r="BTA316" s="22"/>
      <c r="BTB316" s="131"/>
      <c r="BTD316" s="27"/>
      <c r="BTE316" s="19"/>
      <c r="BTG316" s="75"/>
      <c r="BTI316" s="22"/>
      <c r="BTJ316" s="131"/>
      <c r="BTL316" s="27"/>
      <c r="BTM316" s="19"/>
      <c r="BTO316" s="75"/>
      <c r="BTQ316" s="22"/>
      <c r="BTR316" s="131"/>
      <c r="BTT316" s="27"/>
      <c r="BTU316" s="19"/>
      <c r="BTW316" s="75"/>
      <c r="BTY316" s="22"/>
      <c r="BTZ316" s="131"/>
      <c r="BUB316" s="27"/>
      <c r="BUC316" s="19"/>
      <c r="BUE316" s="75"/>
      <c r="BUG316" s="22"/>
      <c r="BUH316" s="131"/>
      <c r="BUJ316" s="27"/>
      <c r="BUK316" s="19"/>
      <c r="BUM316" s="75"/>
      <c r="BUO316" s="22"/>
      <c r="BUP316" s="131"/>
      <c r="BUR316" s="27"/>
      <c r="BUS316" s="19"/>
      <c r="BUU316" s="75"/>
      <c r="BUW316" s="22"/>
      <c r="BUX316" s="131"/>
      <c r="BUZ316" s="27"/>
      <c r="BVA316" s="19"/>
      <c r="BVC316" s="75"/>
      <c r="BVE316" s="22"/>
      <c r="BVF316" s="131"/>
      <c r="BVH316" s="27"/>
      <c r="BVI316" s="19"/>
      <c r="BVK316" s="75"/>
      <c r="BVM316" s="22"/>
      <c r="BVN316" s="131"/>
      <c r="BVP316" s="27"/>
      <c r="BVQ316" s="19"/>
      <c r="BVS316" s="75"/>
      <c r="BVU316" s="22"/>
      <c r="BVV316" s="131"/>
      <c r="BVX316" s="27"/>
      <c r="BVY316" s="19"/>
      <c r="BWA316" s="75"/>
      <c r="BWC316" s="22"/>
      <c r="BWD316" s="131"/>
      <c r="BWF316" s="27"/>
      <c r="BWG316" s="19"/>
      <c r="BWI316" s="75"/>
      <c r="BWK316" s="22"/>
      <c r="BWL316" s="131"/>
      <c r="BWN316" s="27"/>
      <c r="BWO316" s="19"/>
      <c r="BWQ316" s="75"/>
      <c r="BWS316" s="22"/>
      <c r="BWT316" s="131"/>
      <c r="BWV316" s="27"/>
      <c r="BWW316" s="19"/>
      <c r="BWY316" s="75"/>
      <c r="BXA316" s="22"/>
      <c r="BXB316" s="131"/>
      <c r="BXD316" s="27"/>
      <c r="BXE316" s="19"/>
      <c r="BXG316" s="75"/>
      <c r="BXI316" s="22"/>
      <c r="BXJ316" s="131"/>
      <c r="BXL316" s="27"/>
      <c r="BXM316" s="19"/>
      <c r="BXO316" s="75"/>
      <c r="BXQ316" s="22"/>
      <c r="BXR316" s="131"/>
      <c r="BXT316" s="27"/>
      <c r="BXU316" s="19"/>
      <c r="BXW316" s="75"/>
      <c r="BXY316" s="22"/>
      <c r="BXZ316" s="131"/>
      <c r="BYB316" s="27"/>
      <c r="BYC316" s="19"/>
      <c r="BYE316" s="75"/>
      <c r="BYG316" s="22"/>
      <c r="BYH316" s="131"/>
      <c r="BYJ316" s="27"/>
      <c r="BYK316" s="19"/>
      <c r="BYM316" s="75"/>
      <c r="BYO316" s="22"/>
      <c r="BYP316" s="131"/>
      <c r="BYR316" s="27"/>
      <c r="BYS316" s="19"/>
      <c r="BYU316" s="75"/>
      <c r="BYW316" s="22"/>
      <c r="BYX316" s="131"/>
      <c r="BYZ316" s="27"/>
      <c r="BZA316" s="19"/>
      <c r="BZC316" s="75"/>
      <c r="BZE316" s="22"/>
      <c r="BZF316" s="131"/>
      <c r="BZH316" s="27"/>
      <c r="BZI316" s="19"/>
      <c r="BZK316" s="75"/>
      <c r="BZM316" s="22"/>
      <c r="BZN316" s="131"/>
      <c r="BZP316" s="27"/>
      <c r="BZQ316" s="19"/>
      <c r="BZS316" s="75"/>
      <c r="BZU316" s="22"/>
      <c r="BZV316" s="131"/>
      <c r="BZX316" s="27"/>
      <c r="BZY316" s="19"/>
      <c r="CAA316" s="75"/>
      <c r="CAC316" s="22"/>
      <c r="CAD316" s="131"/>
      <c r="CAF316" s="27"/>
      <c r="CAG316" s="19"/>
      <c r="CAI316" s="75"/>
      <c r="CAK316" s="22"/>
      <c r="CAL316" s="131"/>
      <c r="CAN316" s="27"/>
      <c r="CAO316" s="19"/>
      <c r="CAQ316" s="75"/>
      <c r="CAS316" s="22"/>
      <c r="CAT316" s="131"/>
      <c r="CAV316" s="27"/>
      <c r="CAW316" s="19"/>
      <c r="CAY316" s="75"/>
      <c r="CBA316" s="22"/>
      <c r="CBB316" s="131"/>
      <c r="CBD316" s="27"/>
      <c r="CBE316" s="19"/>
      <c r="CBG316" s="75"/>
      <c r="CBI316" s="22"/>
      <c r="CBJ316" s="131"/>
      <c r="CBL316" s="27"/>
      <c r="CBM316" s="19"/>
      <c r="CBO316" s="75"/>
      <c r="CBQ316" s="22"/>
      <c r="CBR316" s="131"/>
      <c r="CBT316" s="27"/>
      <c r="CBU316" s="19"/>
      <c r="CBW316" s="75"/>
      <c r="CBY316" s="22"/>
      <c r="CBZ316" s="131"/>
      <c r="CCB316" s="27"/>
      <c r="CCC316" s="19"/>
      <c r="CCE316" s="75"/>
      <c r="CCG316" s="22"/>
      <c r="CCH316" s="131"/>
      <c r="CCJ316" s="27"/>
      <c r="CCK316" s="19"/>
      <c r="CCM316" s="75"/>
      <c r="CCO316" s="22"/>
      <c r="CCP316" s="131"/>
      <c r="CCR316" s="27"/>
      <c r="CCS316" s="19"/>
      <c r="CCU316" s="75"/>
      <c r="CCW316" s="22"/>
      <c r="CCX316" s="131"/>
      <c r="CCZ316" s="27"/>
      <c r="CDA316" s="19"/>
      <c r="CDC316" s="75"/>
      <c r="CDE316" s="22"/>
      <c r="CDF316" s="131"/>
      <c r="CDH316" s="27"/>
      <c r="CDI316" s="19"/>
      <c r="CDK316" s="75"/>
      <c r="CDM316" s="22"/>
      <c r="CDN316" s="131"/>
      <c r="CDP316" s="27"/>
      <c r="CDQ316" s="19"/>
      <c r="CDS316" s="75"/>
      <c r="CDU316" s="22"/>
      <c r="CDV316" s="131"/>
      <c r="CDX316" s="27"/>
      <c r="CDY316" s="19"/>
      <c r="CEA316" s="75"/>
      <c r="CEC316" s="22"/>
      <c r="CED316" s="131"/>
      <c r="CEF316" s="27"/>
      <c r="CEG316" s="19"/>
      <c r="CEI316" s="75"/>
      <c r="CEK316" s="22"/>
      <c r="CEL316" s="131"/>
      <c r="CEN316" s="27"/>
      <c r="CEO316" s="19"/>
      <c r="CEQ316" s="75"/>
      <c r="CES316" s="22"/>
      <c r="CET316" s="131"/>
      <c r="CEV316" s="27"/>
      <c r="CEW316" s="19"/>
      <c r="CEY316" s="75"/>
      <c r="CFA316" s="22"/>
      <c r="CFB316" s="131"/>
      <c r="CFD316" s="27"/>
      <c r="CFE316" s="19"/>
      <c r="CFG316" s="75"/>
      <c r="CFI316" s="22"/>
      <c r="CFJ316" s="131"/>
      <c r="CFL316" s="27"/>
      <c r="CFM316" s="19"/>
      <c r="CFO316" s="75"/>
      <c r="CFQ316" s="22"/>
      <c r="CFR316" s="131"/>
      <c r="CFT316" s="27"/>
      <c r="CFU316" s="19"/>
      <c r="CFW316" s="75"/>
      <c r="CFY316" s="22"/>
      <c r="CFZ316" s="131"/>
      <c r="CGB316" s="27"/>
      <c r="CGC316" s="19"/>
      <c r="CGE316" s="75"/>
      <c r="CGG316" s="22"/>
      <c r="CGH316" s="131"/>
      <c r="CGJ316" s="27"/>
      <c r="CGK316" s="19"/>
      <c r="CGM316" s="75"/>
      <c r="CGO316" s="22"/>
      <c r="CGP316" s="131"/>
      <c r="CGR316" s="27"/>
      <c r="CGS316" s="19"/>
      <c r="CGU316" s="75"/>
      <c r="CGW316" s="22"/>
      <c r="CGX316" s="131"/>
      <c r="CGZ316" s="27"/>
      <c r="CHA316" s="19"/>
      <c r="CHC316" s="75"/>
      <c r="CHE316" s="22"/>
      <c r="CHF316" s="131"/>
      <c r="CHH316" s="27"/>
      <c r="CHI316" s="19"/>
      <c r="CHK316" s="75"/>
      <c r="CHM316" s="22"/>
      <c r="CHN316" s="131"/>
      <c r="CHP316" s="27"/>
      <c r="CHQ316" s="19"/>
      <c r="CHS316" s="75"/>
      <c r="CHU316" s="22"/>
      <c r="CHV316" s="131"/>
      <c r="CHX316" s="27"/>
      <c r="CHY316" s="19"/>
      <c r="CIA316" s="75"/>
      <c r="CIC316" s="22"/>
      <c r="CID316" s="131"/>
      <c r="CIF316" s="27"/>
      <c r="CIG316" s="19"/>
      <c r="CII316" s="75"/>
      <c r="CIK316" s="22"/>
      <c r="CIL316" s="131"/>
      <c r="CIN316" s="27"/>
      <c r="CIO316" s="19"/>
      <c r="CIQ316" s="75"/>
      <c r="CIS316" s="22"/>
      <c r="CIT316" s="131"/>
      <c r="CIV316" s="27"/>
      <c r="CIW316" s="19"/>
      <c r="CIY316" s="75"/>
      <c r="CJA316" s="22"/>
      <c r="CJB316" s="131"/>
      <c r="CJD316" s="27"/>
      <c r="CJE316" s="19"/>
      <c r="CJG316" s="75"/>
      <c r="CJI316" s="22"/>
      <c r="CJJ316" s="131"/>
      <c r="CJL316" s="27"/>
      <c r="CJM316" s="19"/>
      <c r="CJO316" s="75"/>
      <c r="CJQ316" s="22"/>
      <c r="CJR316" s="131"/>
      <c r="CJT316" s="27"/>
      <c r="CJU316" s="19"/>
      <c r="CJW316" s="75"/>
      <c r="CJY316" s="22"/>
      <c r="CJZ316" s="131"/>
      <c r="CKB316" s="27"/>
      <c r="CKC316" s="19"/>
      <c r="CKE316" s="75"/>
      <c r="CKG316" s="22"/>
      <c r="CKH316" s="131"/>
      <c r="CKJ316" s="27"/>
      <c r="CKK316" s="19"/>
      <c r="CKM316" s="75"/>
      <c r="CKO316" s="22"/>
      <c r="CKP316" s="131"/>
      <c r="CKR316" s="27"/>
      <c r="CKS316" s="19"/>
      <c r="CKU316" s="75"/>
      <c r="CKW316" s="22"/>
      <c r="CKX316" s="131"/>
      <c r="CKZ316" s="27"/>
      <c r="CLA316" s="19"/>
      <c r="CLC316" s="75"/>
      <c r="CLE316" s="22"/>
      <c r="CLF316" s="131"/>
      <c r="CLH316" s="27"/>
      <c r="CLI316" s="19"/>
      <c r="CLK316" s="75"/>
      <c r="CLM316" s="22"/>
      <c r="CLN316" s="131"/>
      <c r="CLP316" s="27"/>
      <c r="CLQ316" s="19"/>
      <c r="CLS316" s="75"/>
      <c r="CLU316" s="22"/>
      <c r="CLV316" s="131"/>
      <c r="CLX316" s="27"/>
      <c r="CLY316" s="19"/>
      <c r="CMA316" s="75"/>
      <c r="CMC316" s="22"/>
      <c r="CMD316" s="131"/>
      <c r="CMF316" s="27"/>
      <c r="CMG316" s="19"/>
      <c r="CMI316" s="75"/>
      <c r="CMK316" s="22"/>
      <c r="CML316" s="131"/>
      <c r="CMN316" s="27"/>
      <c r="CMO316" s="19"/>
      <c r="CMQ316" s="75"/>
      <c r="CMS316" s="22"/>
      <c r="CMT316" s="131"/>
      <c r="CMV316" s="27"/>
      <c r="CMW316" s="19"/>
      <c r="CMY316" s="75"/>
      <c r="CNA316" s="22"/>
      <c r="CNB316" s="131"/>
      <c r="CND316" s="27"/>
      <c r="CNE316" s="19"/>
      <c r="CNG316" s="75"/>
      <c r="CNI316" s="22"/>
      <c r="CNJ316" s="131"/>
      <c r="CNL316" s="27"/>
      <c r="CNM316" s="19"/>
      <c r="CNO316" s="75"/>
      <c r="CNQ316" s="22"/>
      <c r="CNR316" s="131"/>
      <c r="CNT316" s="27"/>
      <c r="CNU316" s="19"/>
      <c r="CNW316" s="75"/>
      <c r="CNY316" s="22"/>
      <c r="CNZ316" s="131"/>
      <c r="COB316" s="27"/>
      <c r="COC316" s="19"/>
      <c r="COE316" s="75"/>
      <c r="COG316" s="22"/>
      <c r="COH316" s="131"/>
      <c r="COJ316" s="27"/>
      <c r="COK316" s="19"/>
      <c r="COM316" s="75"/>
      <c r="COO316" s="22"/>
      <c r="COP316" s="131"/>
      <c r="COR316" s="27"/>
      <c r="COS316" s="19"/>
      <c r="COU316" s="75"/>
      <c r="COW316" s="22"/>
      <c r="COX316" s="131"/>
      <c r="COZ316" s="27"/>
      <c r="CPA316" s="19"/>
      <c r="CPC316" s="75"/>
      <c r="CPE316" s="22"/>
      <c r="CPF316" s="131"/>
      <c r="CPH316" s="27"/>
      <c r="CPI316" s="19"/>
      <c r="CPK316" s="75"/>
      <c r="CPM316" s="22"/>
      <c r="CPN316" s="131"/>
      <c r="CPP316" s="27"/>
      <c r="CPQ316" s="19"/>
      <c r="CPS316" s="75"/>
      <c r="CPU316" s="22"/>
      <c r="CPV316" s="131"/>
      <c r="CPX316" s="27"/>
      <c r="CPY316" s="19"/>
      <c r="CQA316" s="75"/>
      <c r="CQC316" s="22"/>
      <c r="CQD316" s="131"/>
      <c r="CQF316" s="27"/>
      <c r="CQG316" s="19"/>
      <c r="CQI316" s="75"/>
      <c r="CQK316" s="22"/>
      <c r="CQL316" s="131"/>
      <c r="CQN316" s="27"/>
      <c r="CQO316" s="19"/>
      <c r="CQQ316" s="75"/>
      <c r="CQS316" s="22"/>
      <c r="CQT316" s="131"/>
      <c r="CQV316" s="27"/>
      <c r="CQW316" s="19"/>
      <c r="CQY316" s="75"/>
      <c r="CRA316" s="22"/>
      <c r="CRB316" s="131"/>
      <c r="CRD316" s="27"/>
      <c r="CRE316" s="19"/>
      <c r="CRG316" s="75"/>
      <c r="CRI316" s="22"/>
      <c r="CRJ316" s="131"/>
      <c r="CRL316" s="27"/>
      <c r="CRM316" s="19"/>
      <c r="CRO316" s="75"/>
      <c r="CRQ316" s="22"/>
      <c r="CRR316" s="131"/>
      <c r="CRT316" s="27"/>
      <c r="CRU316" s="19"/>
      <c r="CRW316" s="75"/>
      <c r="CRY316" s="22"/>
      <c r="CRZ316" s="131"/>
      <c r="CSB316" s="27"/>
      <c r="CSC316" s="19"/>
      <c r="CSE316" s="75"/>
      <c r="CSG316" s="22"/>
      <c r="CSH316" s="131"/>
      <c r="CSJ316" s="27"/>
      <c r="CSK316" s="19"/>
      <c r="CSM316" s="75"/>
      <c r="CSO316" s="22"/>
      <c r="CSP316" s="131"/>
      <c r="CSR316" s="27"/>
      <c r="CSS316" s="19"/>
      <c r="CSU316" s="75"/>
      <c r="CSW316" s="22"/>
      <c r="CSX316" s="131"/>
      <c r="CSZ316" s="27"/>
      <c r="CTA316" s="19"/>
      <c r="CTC316" s="75"/>
      <c r="CTE316" s="22"/>
      <c r="CTF316" s="131"/>
      <c r="CTH316" s="27"/>
      <c r="CTI316" s="19"/>
      <c r="CTK316" s="75"/>
      <c r="CTM316" s="22"/>
      <c r="CTN316" s="131"/>
      <c r="CTP316" s="27"/>
      <c r="CTQ316" s="19"/>
      <c r="CTS316" s="75"/>
      <c r="CTU316" s="22"/>
      <c r="CTV316" s="131"/>
      <c r="CTX316" s="27"/>
      <c r="CTY316" s="19"/>
      <c r="CUA316" s="75"/>
      <c r="CUC316" s="22"/>
      <c r="CUD316" s="131"/>
      <c r="CUF316" s="27"/>
      <c r="CUG316" s="19"/>
      <c r="CUI316" s="75"/>
      <c r="CUK316" s="22"/>
      <c r="CUL316" s="131"/>
      <c r="CUN316" s="27"/>
      <c r="CUO316" s="19"/>
      <c r="CUQ316" s="75"/>
      <c r="CUS316" s="22"/>
      <c r="CUT316" s="131"/>
      <c r="CUV316" s="27"/>
      <c r="CUW316" s="19"/>
      <c r="CUY316" s="75"/>
      <c r="CVA316" s="22"/>
      <c r="CVB316" s="131"/>
      <c r="CVD316" s="27"/>
      <c r="CVE316" s="19"/>
      <c r="CVG316" s="75"/>
      <c r="CVI316" s="22"/>
      <c r="CVJ316" s="131"/>
      <c r="CVL316" s="27"/>
      <c r="CVM316" s="19"/>
      <c r="CVO316" s="75"/>
      <c r="CVQ316" s="22"/>
      <c r="CVR316" s="131"/>
      <c r="CVT316" s="27"/>
      <c r="CVU316" s="19"/>
      <c r="CVW316" s="75"/>
      <c r="CVY316" s="22"/>
      <c r="CVZ316" s="131"/>
      <c r="CWB316" s="27"/>
      <c r="CWC316" s="19"/>
      <c r="CWE316" s="75"/>
      <c r="CWG316" s="22"/>
      <c r="CWH316" s="131"/>
      <c r="CWJ316" s="27"/>
      <c r="CWK316" s="19"/>
      <c r="CWM316" s="75"/>
      <c r="CWO316" s="22"/>
      <c r="CWP316" s="131"/>
      <c r="CWR316" s="27"/>
      <c r="CWS316" s="19"/>
      <c r="CWU316" s="75"/>
      <c r="CWW316" s="22"/>
      <c r="CWX316" s="131"/>
      <c r="CWZ316" s="27"/>
      <c r="CXA316" s="19"/>
      <c r="CXC316" s="75"/>
      <c r="CXE316" s="22"/>
      <c r="CXF316" s="131"/>
      <c r="CXH316" s="27"/>
      <c r="CXI316" s="19"/>
      <c r="CXK316" s="75"/>
      <c r="CXM316" s="22"/>
      <c r="CXN316" s="131"/>
      <c r="CXP316" s="27"/>
      <c r="CXQ316" s="19"/>
      <c r="CXS316" s="75"/>
      <c r="CXU316" s="22"/>
      <c r="CXV316" s="131"/>
      <c r="CXX316" s="27"/>
      <c r="CXY316" s="19"/>
      <c r="CYA316" s="75"/>
      <c r="CYC316" s="22"/>
      <c r="CYD316" s="131"/>
      <c r="CYF316" s="27"/>
      <c r="CYG316" s="19"/>
      <c r="CYI316" s="75"/>
      <c r="CYK316" s="22"/>
      <c r="CYL316" s="131"/>
      <c r="CYN316" s="27"/>
      <c r="CYO316" s="19"/>
      <c r="CYQ316" s="75"/>
      <c r="CYS316" s="22"/>
      <c r="CYT316" s="131"/>
      <c r="CYV316" s="27"/>
      <c r="CYW316" s="19"/>
      <c r="CYY316" s="75"/>
      <c r="CZA316" s="22"/>
      <c r="CZB316" s="131"/>
      <c r="CZD316" s="27"/>
      <c r="CZE316" s="19"/>
      <c r="CZG316" s="75"/>
      <c r="CZI316" s="22"/>
      <c r="CZJ316" s="131"/>
      <c r="CZL316" s="27"/>
      <c r="CZM316" s="19"/>
      <c r="CZO316" s="75"/>
      <c r="CZQ316" s="22"/>
      <c r="CZR316" s="131"/>
      <c r="CZT316" s="27"/>
      <c r="CZU316" s="19"/>
      <c r="CZW316" s="75"/>
      <c r="CZY316" s="22"/>
      <c r="CZZ316" s="131"/>
      <c r="DAB316" s="27"/>
      <c r="DAC316" s="19"/>
      <c r="DAE316" s="75"/>
      <c r="DAG316" s="22"/>
      <c r="DAH316" s="131"/>
      <c r="DAJ316" s="27"/>
      <c r="DAK316" s="19"/>
      <c r="DAM316" s="75"/>
      <c r="DAO316" s="22"/>
      <c r="DAP316" s="131"/>
      <c r="DAR316" s="27"/>
      <c r="DAS316" s="19"/>
      <c r="DAU316" s="75"/>
      <c r="DAW316" s="22"/>
      <c r="DAX316" s="131"/>
      <c r="DAZ316" s="27"/>
      <c r="DBA316" s="19"/>
      <c r="DBC316" s="75"/>
      <c r="DBE316" s="22"/>
      <c r="DBF316" s="131"/>
      <c r="DBH316" s="27"/>
      <c r="DBI316" s="19"/>
      <c r="DBK316" s="75"/>
      <c r="DBM316" s="22"/>
      <c r="DBN316" s="131"/>
      <c r="DBP316" s="27"/>
      <c r="DBQ316" s="19"/>
      <c r="DBS316" s="75"/>
      <c r="DBU316" s="22"/>
      <c r="DBV316" s="131"/>
      <c r="DBX316" s="27"/>
      <c r="DBY316" s="19"/>
      <c r="DCA316" s="75"/>
      <c r="DCC316" s="22"/>
      <c r="DCD316" s="131"/>
      <c r="DCF316" s="27"/>
      <c r="DCG316" s="19"/>
      <c r="DCI316" s="75"/>
      <c r="DCK316" s="22"/>
      <c r="DCL316" s="131"/>
      <c r="DCN316" s="27"/>
      <c r="DCO316" s="19"/>
      <c r="DCQ316" s="75"/>
      <c r="DCS316" s="22"/>
      <c r="DCT316" s="131"/>
      <c r="DCV316" s="27"/>
      <c r="DCW316" s="19"/>
      <c r="DCY316" s="75"/>
      <c r="DDA316" s="22"/>
      <c r="DDB316" s="131"/>
      <c r="DDD316" s="27"/>
      <c r="DDE316" s="19"/>
      <c r="DDG316" s="75"/>
      <c r="DDI316" s="22"/>
      <c r="DDJ316" s="131"/>
      <c r="DDL316" s="27"/>
      <c r="DDM316" s="19"/>
      <c r="DDO316" s="75"/>
      <c r="DDQ316" s="22"/>
      <c r="DDR316" s="131"/>
      <c r="DDT316" s="27"/>
      <c r="DDU316" s="19"/>
      <c r="DDW316" s="75"/>
      <c r="DDY316" s="22"/>
      <c r="DDZ316" s="131"/>
      <c r="DEB316" s="27"/>
      <c r="DEC316" s="19"/>
      <c r="DEE316" s="75"/>
      <c r="DEG316" s="22"/>
      <c r="DEH316" s="131"/>
      <c r="DEJ316" s="27"/>
      <c r="DEK316" s="19"/>
      <c r="DEM316" s="75"/>
      <c r="DEO316" s="22"/>
      <c r="DEP316" s="131"/>
      <c r="DER316" s="27"/>
      <c r="DES316" s="19"/>
      <c r="DEU316" s="75"/>
      <c r="DEW316" s="22"/>
      <c r="DEX316" s="131"/>
      <c r="DEZ316" s="27"/>
      <c r="DFA316" s="19"/>
      <c r="DFC316" s="75"/>
      <c r="DFE316" s="22"/>
      <c r="DFF316" s="131"/>
      <c r="DFH316" s="27"/>
      <c r="DFI316" s="19"/>
      <c r="DFK316" s="75"/>
      <c r="DFM316" s="22"/>
      <c r="DFN316" s="131"/>
      <c r="DFP316" s="27"/>
      <c r="DFQ316" s="19"/>
      <c r="DFS316" s="75"/>
      <c r="DFU316" s="22"/>
      <c r="DFV316" s="131"/>
      <c r="DFX316" s="27"/>
      <c r="DFY316" s="19"/>
      <c r="DGA316" s="75"/>
      <c r="DGC316" s="22"/>
      <c r="DGD316" s="131"/>
      <c r="DGF316" s="27"/>
      <c r="DGG316" s="19"/>
      <c r="DGI316" s="75"/>
      <c r="DGK316" s="22"/>
      <c r="DGL316" s="131"/>
      <c r="DGN316" s="27"/>
      <c r="DGO316" s="19"/>
      <c r="DGQ316" s="75"/>
      <c r="DGS316" s="22"/>
      <c r="DGT316" s="131"/>
      <c r="DGV316" s="27"/>
      <c r="DGW316" s="19"/>
      <c r="DGY316" s="75"/>
      <c r="DHA316" s="22"/>
      <c r="DHB316" s="131"/>
      <c r="DHD316" s="27"/>
      <c r="DHE316" s="19"/>
      <c r="DHG316" s="75"/>
      <c r="DHI316" s="22"/>
      <c r="DHJ316" s="131"/>
      <c r="DHL316" s="27"/>
      <c r="DHM316" s="19"/>
      <c r="DHO316" s="75"/>
      <c r="DHQ316" s="22"/>
      <c r="DHR316" s="131"/>
      <c r="DHT316" s="27"/>
      <c r="DHU316" s="19"/>
      <c r="DHW316" s="75"/>
      <c r="DHY316" s="22"/>
      <c r="DHZ316" s="131"/>
      <c r="DIB316" s="27"/>
      <c r="DIC316" s="19"/>
      <c r="DIE316" s="75"/>
      <c r="DIG316" s="22"/>
      <c r="DIH316" s="131"/>
      <c r="DIJ316" s="27"/>
      <c r="DIK316" s="19"/>
      <c r="DIM316" s="75"/>
      <c r="DIO316" s="22"/>
      <c r="DIP316" s="131"/>
      <c r="DIR316" s="27"/>
      <c r="DIS316" s="19"/>
      <c r="DIU316" s="75"/>
      <c r="DIW316" s="22"/>
      <c r="DIX316" s="131"/>
      <c r="DIZ316" s="27"/>
      <c r="DJA316" s="19"/>
      <c r="DJC316" s="75"/>
      <c r="DJE316" s="22"/>
      <c r="DJF316" s="131"/>
      <c r="DJH316" s="27"/>
      <c r="DJI316" s="19"/>
      <c r="DJK316" s="75"/>
      <c r="DJM316" s="22"/>
      <c r="DJN316" s="131"/>
      <c r="DJP316" s="27"/>
      <c r="DJQ316" s="19"/>
      <c r="DJS316" s="75"/>
      <c r="DJU316" s="22"/>
      <c r="DJV316" s="131"/>
      <c r="DJX316" s="27"/>
      <c r="DJY316" s="19"/>
      <c r="DKA316" s="75"/>
      <c r="DKC316" s="22"/>
      <c r="DKD316" s="131"/>
      <c r="DKF316" s="27"/>
      <c r="DKG316" s="19"/>
      <c r="DKI316" s="75"/>
      <c r="DKK316" s="22"/>
      <c r="DKL316" s="131"/>
      <c r="DKN316" s="27"/>
      <c r="DKO316" s="19"/>
      <c r="DKQ316" s="75"/>
      <c r="DKS316" s="22"/>
      <c r="DKT316" s="131"/>
      <c r="DKV316" s="27"/>
      <c r="DKW316" s="19"/>
      <c r="DKY316" s="75"/>
      <c r="DLA316" s="22"/>
      <c r="DLB316" s="131"/>
      <c r="DLD316" s="27"/>
      <c r="DLE316" s="19"/>
      <c r="DLG316" s="75"/>
      <c r="DLI316" s="22"/>
      <c r="DLJ316" s="131"/>
      <c r="DLL316" s="27"/>
      <c r="DLM316" s="19"/>
      <c r="DLO316" s="75"/>
      <c r="DLQ316" s="22"/>
      <c r="DLR316" s="131"/>
      <c r="DLT316" s="27"/>
      <c r="DLU316" s="19"/>
      <c r="DLW316" s="75"/>
      <c r="DLY316" s="22"/>
      <c r="DLZ316" s="131"/>
      <c r="DMB316" s="27"/>
      <c r="DMC316" s="19"/>
      <c r="DME316" s="75"/>
      <c r="DMG316" s="22"/>
      <c r="DMH316" s="131"/>
      <c r="DMJ316" s="27"/>
      <c r="DMK316" s="19"/>
      <c r="DMM316" s="75"/>
      <c r="DMO316" s="22"/>
      <c r="DMP316" s="131"/>
      <c r="DMR316" s="27"/>
      <c r="DMS316" s="19"/>
      <c r="DMU316" s="75"/>
      <c r="DMW316" s="22"/>
      <c r="DMX316" s="131"/>
      <c r="DMZ316" s="27"/>
      <c r="DNA316" s="19"/>
      <c r="DNC316" s="75"/>
      <c r="DNE316" s="22"/>
      <c r="DNF316" s="131"/>
      <c r="DNH316" s="27"/>
      <c r="DNI316" s="19"/>
      <c r="DNK316" s="75"/>
      <c r="DNM316" s="22"/>
      <c r="DNN316" s="131"/>
      <c r="DNP316" s="27"/>
      <c r="DNQ316" s="19"/>
      <c r="DNS316" s="75"/>
      <c r="DNU316" s="22"/>
      <c r="DNV316" s="131"/>
      <c r="DNX316" s="27"/>
      <c r="DNY316" s="19"/>
      <c r="DOA316" s="75"/>
      <c r="DOC316" s="22"/>
      <c r="DOD316" s="131"/>
      <c r="DOF316" s="27"/>
      <c r="DOG316" s="19"/>
      <c r="DOI316" s="75"/>
      <c r="DOK316" s="22"/>
      <c r="DOL316" s="131"/>
      <c r="DON316" s="27"/>
      <c r="DOO316" s="19"/>
      <c r="DOQ316" s="75"/>
      <c r="DOS316" s="22"/>
      <c r="DOT316" s="131"/>
      <c r="DOV316" s="27"/>
      <c r="DOW316" s="19"/>
      <c r="DOY316" s="75"/>
      <c r="DPA316" s="22"/>
      <c r="DPB316" s="131"/>
      <c r="DPD316" s="27"/>
      <c r="DPE316" s="19"/>
      <c r="DPG316" s="75"/>
      <c r="DPI316" s="22"/>
      <c r="DPJ316" s="131"/>
      <c r="DPL316" s="27"/>
      <c r="DPM316" s="19"/>
      <c r="DPO316" s="75"/>
      <c r="DPQ316" s="22"/>
      <c r="DPR316" s="131"/>
      <c r="DPT316" s="27"/>
      <c r="DPU316" s="19"/>
      <c r="DPW316" s="75"/>
      <c r="DPY316" s="22"/>
      <c r="DPZ316" s="131"/>
      <c r="DQB316" s="27"/>
      <c r="DQC316" s="19"/>
      <c r="DQE316" s="75"/>
      <c r="DQG316" s="22"/>
      <c r="DQH316" s="131"/>
      <c r="DQJ316" s="27"/>
      <c r="DQK316" s="19"/>
      <c r="DQM316" s="75"/>
      <c r="DQO316" s="22"/>
      <c r="DQP316" s="131"/>
      <c r="DQR316" s="27"/>
      <c r="DQS316" s="19"/>
      <c r="DQU316" s="75"/>
      <c r="DQW316" s="22"/>
      <c r="DQX316" s="131"/>
      <c r="DQZ316" s="27"/>
      <c r="DRA316" s="19"/>
      <c r="DRC316" s="75"/>
      <c r="DRE316" s="22"/>
      <c r="DRF316" s="131"/>
      <c r="DRH316" s="27"/>
      <c r="DRI316" s="19"/>
      <c r="DRK316" s="75"/>
      <c r="DRM316" s="22"/>
      <c r="DRN316" s="131"/>
      <c r="DRP316" s="27"/>
      <c r="DRQ316" s="19"/>
      <c r="DRS316" s="75"/>
      <c r="DRU316" s="22"/>
      <c r="DRV316" s="131"/>
      <c r="DRX316" s="27"/>
      <c r="DRY316" s="19"/>
      <c r="DSA316" s="75"/>
      <c r="DSC316" s="22"/>
      <c r="DSD316" s="131"/>
      <c r="DSF316" s="27"/>
      <c r="DSG316" s="19"/>
      <c r="DSI316" s="75"/>
      <c r="DSK316" s="22"/>
      <c r="DSL316" s="131"/>
      <c r="DSN316" s="27"/>
      <c r="DSO316" s="19"/>
      <c r="DSQ316" s="75"/>
      <c r="DSS316" s="22"/>
      <c r="DST316" s="131"/>
      <c r="DSV316" s="27"/>
      <c r="DSW316" s="19"/>
      <c r="DSY316" s="75"/>
      <c r="DTA316" s="22"/>
      <c r="DTB316" s="131"/>
      <c r="DTD316" s="27"/>
      <c r="DTE316" s="19"/>
      <c r="DTG316" s="75"/>
      <c r="DTI316" s="22"/>
      <c r="DTJ316" s="131"/>
      <c r="DTL316" s="27"/>
      <c r="DTM316" s="19"/>
      <c r="DTO316" s="75"/>
      <c r="DTQ316" s="22"/>
      <c r="DTR316" s="131"/>
      <c r="DTT316" s="27"/>
      <c r="DTU316" s="19"/>
      <c r="DTW316" s="75"/>
      <c r="DTY316" s="22"/>
      <c r="DTZ316" s="131"/>
      <c r="DUB316" s="27"/>
      <c r="DUC316" s="19"/>
      <c r="DUE316" s="75"/>
      <c r="DUG316" s="22"/>
      <c r="DUH316" s="131"/>
      <c r="DUJ316" s="27"/>
      <c r="DUK316" s="19"/>
      <c r="DUM316" s="75"/>
      <c r="DUO316" s="22"/>
      <c r="DUP316" s="131"/>
      <c r="DUR316" s="27"/>
      <c r="DUS316" s="19"/>
      <c r="DUU316" s="75"/>
      <c r="DUW316" s="22"/>
      <c r="DUX316" s="131"/>
      <c r="DUZ316" s="27"/>
      <c r="DVA316" s="19"/>
      <c r="DVC316" s="75"/>
      <c r="DVE316" s="22"/>
      <c r="DVF316" s="131"/>
      <c r="DVH316" s="27"/>
      <c r="DVI316" s="19"/>
      <c r="DVK316" s="75"/>
      <c r="DVM316" s="22"/>
      <c r="DVN316" s="131"/>
      <c r="DVP316" s="27"/>
      <c r="DVQ316" s="19"/>
      <c r="DVS316" s="75"/>
      <c r="DVU316" s="22"/>
      <c r="DVV316" s="131"/>
      <c r="DVX316" s="27"/>
      <c r="DVY316" s="19"/>
      <c r="DWA316" s="75"/>
      <c r="DWC316" s="22"/>
      <c r="DWD316" s="131"/>
      <c r="DWF316" s="27"/>
      <c r="DWG316" s="19"/>
      <c r="DWI316" s="75"/>
      <c r="DWK316" s="22"/>
      <c r="DWL316" s="131"/>
      <c r="DWN316" s="27"/>
      <c r="DWO316" s="19"/>
      <c r="DWQ316" s="75"/>
      <c r="DWS316" s="22"/>
      <c r="DWT316" s="131"/>
      <c r="DWV316" s="27"/>
      <c r="DWW316" s="19"/>
      <c r="DWY316" s="75"/>
      <c r="DXA316" s="22"/>
      <c r="DXB316" s="131"/>
      <c r="DXD316" s="27"/>
      <c r="DXE316" s="19"/>
      <c r="DXG316" s="75"/>
      <c r="DXI316" s="22"/>
      <c r="DXJ316" s="131"/>
      <c r="DXL316" s="27"/>
      <c r="DXM316" s="19"/>
      <c r="DXO316" s="75"/>
      <c r="DXQ316" s="22"/>
      <c r="DXR316" s="131"/>
      <c r="DXT316" s="27"/>
      <c r="DXU316" s="19"/>
      <c r="DXW316" s="75"/>
      <c r="DXY316" s="22"/>
      <c r="DXZ316" s="131"/>
      <c r="DYB316" s="27"/>
      <c r="DYC316" s="19"/>
      <c r="DYE316" s="75"/>
      <c r="DYG316" s="22"/>
      <c r="DYH316" s="131"/>
      <c r="DYJ316" s="27"/>
      <c r="DYK316" s="19"/>
      <c r="DYM316" s="75"/>
      <c r="DYO316" s="22"/>
      <c r="DYP316" s="131"/>
      <c r="DYR316" s="27"/>
      <c r="DYS316" s="19"/>
      <c r="DYU316" s="75"/>
      <c r="DYW316" s="22"/>
      <c r="DYX316" s="131"/>
      <c r="DYZ316" s="27"/>
      <c r="DZA316" s="19"/>
      <c r="DZC316" s="75"/>
      <c r="DZE316" s="22"/>
      <c r="DZF316" s="131"/>
      <c r="DZH316" s="27"/>
      <c r="DZI316" s="19"/>
      <c r="DZK316" s="75"/>
      <c r="DZM316" s="22"/>
      <c r="DZN316" s="131"/>
      <c r="DZP316" s="27"/>
      <c r="DZQ316" s="19"/>
      <c r="DZS316" s="75"/>
      <c r="DZU316" s="22"/>
      <c r="DZV316" s="131"/>
      <c r="DZX316" s="27"/>
      <c r="DZY316" s="19"/>
      <c r="EAA316" s="75"/>
      <c r="EAC316" s="22"/>
      <c r="EAD316" s="131"/>
      <c r="EAF316" s="27"/>
      <c r="EAG316" s="19"/>
      <c r="EAI316" s="75"/>
      <c r="EAK316" s="22"/>
      <c r="EAL316" s="131"/>
      <c r="EAN316" s="27"/>
      <c r="EAO316" s="19"/>
      <c r="EAQ316" s="75"/>
      <c r="EAS316" s="22"/>
      <c r="EAT316" s="131"/>
      <c r="EAV316" s="27"/>
      <c r="EAW316" s="19"/>
      <c r="EAY316" s="75"/>
      <c r="EBA316" s="22"/>
      <c r="EBB316" s="131"/>
      <c r="EBD316" s="27"/>
      <c r="EBE316" s="19"/>
      <c r="EBG316" s="75"/>
      <c r="EBI316" s="22"/>
      <c r="EBJ316" s="131"/>
      <c r="EBL316" s="27"/>
      <c r="EBM316" s="19"/>
      <c r="EBO316" s="75"/>
      <c r="EBQ316" s="22"/>
      <c r="EBR316" s="131"/>
      <c r="EBT316" s="27"/>
      <c r="EBU316" s="19"/>
      <c r="EBW316" s="75"/>
      <c r="EBY316" s="22"/>
      <c r="EBZ316" s="131"/>
      <c r="ECB316" s="27"/>
      <c r="ECC316" s="19"/>
      <c r="ECE316" s="75"/>
      <c r="ECG316" s="22"/>
      <c r="ECH316" s="131"/>
      <c r="ECJ316" s="27"/>
      <c r="ECK316" s="19"/>
      <c r="ECM316" s="75"/>
      <c r="ECO316" s="22"/>
      <c r="ECP316" s="131"/>
      <c r="ECR316" s="27"/>
      <c r="ECS316" s="19"/>
      <c r="ECU316" s="75"/>
      <c r="ECW316" s="22"/>
      <c r="ECX316" s="131"/>
      <c r="ECZ316" s="27"/>
      <c r="EDA316" s="19"/>
      <c r="EDC316" s="75"/>
      <c r="EDE316" s="22"/>
      <c r="EDF316" s="131"/>
      <c r="EDH316" s="27"/>
      <c r="EDI316" s="19"/>
      <c r="EDK316" s="75"/>
      <c r="EDM316" s="22"/>
      <c r="EDN316" s="131"/>
      <c r="EDP316" s="27"/>
      <c r="EDQ316" s="19"/>
      <c r="EDS316" s="75"/>
      <c r="EDU316" s="22"/>
      <c r="EDV316" s="131"/>
      <c r="EDX316" s="27"/>
      <c r="EDY316" s="19"/>
      <c r="EEA316" s="75"/>
      <c r="EEC316" s="22"/>
      <c r="EED316" s="131"/>
      <c r="EEF316" s="27"/>
      <c r="EEG316" s="19"/>
      <c r="EEI316" s="75"/>
      <c r="EEK316" s="22"/>
      <c r="EEL316" s="131"/>
      <c r="EEN316" s="27"/>
      <c r="EEO316" s="19"/>
      <c r="EEQ316" s="75"/>
      <c r="EES316" s="22"/>
      <c r="EET316" s="131"/>
      <c r="EEV316" s="27"/>
      <c r="EEW316" s="19"/>
      <c r="EEY316" s="75"/>
      <c r="EFA316" s="22"/>
      <c r="EFB316" s="131"/>
      <c r="EFD316" s="27"/>
      <c r="EFE316" s="19"/>
      <c r="EFG316" s="75"/>
      <c r="EFI316" s="22"/>
      <c r="EFJ316" s="131"/>
      <c r="EFL316" s="27"/>
      <c r="EFM316" s="19"/>
      <c r="EFO316" s="75"/>
      <c r="EFQ316" s="22"/>
      <c r="EFR316" s="131"/>
      <c r="EFT316" s="27"/>
      <c r="EFU316" s="19"/>
      <c r="EFW316" s="75"/>
      <c r="EFY316" s="22"/>
      <c r="EFZ316" s="131"/>
      <c r="EGB316" s="27"/>
      <c r="EGC316" s="19"/>
      <c r="EGE316" s="75"/>
      <c r="EGG316" s="22"/>
      <c r="EGH316" s="131"/>
      <c r="EGJ316" s="27"/>
      <c r="EGK316" s="19"/>
      <c r="EGM316" s="75"/>
      <c r="EGO316" s="22"/>
      <c r="EGP316" s="131"/>
      <c r="EGR316" s="27"/>
      <c r="EGS316" s="19"/>
      <c r="EGU316" s="75"/>
      <c r="EGW316" s="22"/>
      <c r="EGX316" s="131"/>
      <c r="EGZ316" s="27"/>
      <c r="EHA316" s="19"/>
      <c r="EHC316" s="75"/>
      <c r="EHE316" s="22"/>
      <c r="EHF316" s="131"/>
      <c r="EHH316" s="27"/>
      <c r="EHI316" s="19"/>
      <c r="EHK316" s="75"/>
      <c r="EHM316" s="22"/>
      <c r="EHN316" s="131"/>
      <c r="EHP316" s="27"/>
      <c r="EHQ316" s="19"/>
      <c r="EHS316" s="75"/>
      <c r="EHU316" s="22"/>
      <c r="EHV316" s="131"/>
      <c r="EHX316" s="27"/>
      <c r="EHY316" s="19"/>
      <c r="EIA316" s="75"/>
      <c r="EIC316" s="22"/>
      <c r="EID316" s="131"/>
      <c r="EIF316" s="27"/>
      <c r="EIG316" s="19"/>
      <c r="EII316" s="75"/>
      <c r="EIK316" s="22"/>
      <c r="EIL316" s="131"/>
      <c r="EIN316" s="27"/>
      <c r="EIO316" s="19"/>
      <c r="EIQ316" s="75"/>
      <c r="EIS316" s="22"/>
      <c r="EIT316" s="131"/>
      <c r="EIV316" s="27"/>
      <c r="EIW316" s="19"/>
      <c r="EIY316" s="75"/>
      <c r="EJA316" s="22"/>
      <c r="EJB316" s="131"/>
      <c r="EJD316" s="27"/>
      <c r="EJE316" s="19"/>
      <c r="EJG316" s="75"/>
      <c r="EJI316" s="22"/>
      <c r="EJJ316" s="131"/>
      <c r="EJL316" s="27"/>
      <c r="EJM316" s="19"/>
      <c r="EJO316" s="75"/>
      <c r="EJQ316" s="22"/>
      <c r="EJR316" s="131"/>
      <c r="EJT316" s="27"/>
      <c r="EJU316" s="19"/>
      <c r="EJW316" s="75"/>
      <c r="EJY316" s="22"/>
      <c r="EJZ316" s="131"/>
      <c r="EKB316" s="27"/>
      <c r="EKC316" s="19"/>
      <c r="EKE316" s="75"/>
      <c r="EKG316" s="22"/>
      <c r="EKH316" s="131"/>
      <c r="EKJ316" s="27"/>
      <c r="EKK316" s="19"/>
      <c r="EKM316" s="75"/>
      <c r="EKO316" s="22"/>
      <c r="EKP316" s="131"/>
      <c r="EKR316" s="27"/>
      <c r="EKS316" s="19"/>
      <c r="EKU316" s="75"/>
      <c r="EKW316" s="22"/>
      <c r="EKX316" s="131"/>
      <c r="EKZ316" s="27"/>
      <c r="ELA316" s="19"/>
      <c r="ELC316" s="75"/>
      <c r="ELE316" s="22"/>
      <c r="ELF316" s="131"/>
      <c r="ELH316" s="27"/>
      <c r="ELI316" s="19"/>
      <c r="ELK316" s="75"/>
      <c r="ELM316" s="22"/>
      <c r="ELN316" s="131"/>
      <c r="ELP316" s="27"/>
      <c r="ELQ316" s="19"/>
      <c r="ELS316" s="75"/>
      <c r="ELU316" s="22"/>
      <c r="ELV316" s="131"/>
      <c r="ELX316" s="27"/>
      <c r="ELY316" s="19"/>
      <c r="EMA316" s="75"/>
      <c r="EMC316" s="22"/>
      <c r="EMD316" s="131"/>
      <c r="EMF316" s="27"/>
      <c r="EMG316" s="19"/>
      <c r="EMI316" s="75"/>
      <c r="EMK316" s="22"/>
      <c r="EML316" s="131"/>
      <c r="EMN316" s="27"/>
      <c r="EMO316" s="19"/>
      <c r="EMQ316" s="75"/>
      <c r="EMS316" s="22"/>
      <c r="EMT316" s="131"/>
      <c r="EMV316" s="27"/>
      <c r="EMW316" s="19"/>
      <c r="EMY316" s="75"/>
      <c r="ENA316" s="22"/>
      <c r="ENB316" s="131"/>
      <c r="END316" s="27"/>
      <c r="ENE316" s="19"/>
      <c r="ENG316" s="75"/>
      <c r="ENI316" s="22"/>
      <c r="ENJ316" s="131"/>
      <c r="ENL316" s="27"/>
      <c r="ENM316" s="19"/>
      <c r="ENO316" s="75"/>
      <c r="ENQ316" s="22"/>
      <c r="ENR316" s="131"/>
      <c r="ENT316" s="27"/>
      <c r="ENU316" s="19"/>
      <c r="ENW316" s="75"/>
      <c r="ENY316" s="22"/>
      <c r="ENZ316" s="131"/>
      <c r="EOB316" s="27"/>
      <c r="EOC316" s="19"/>
      <c r="EOE316" s="75"/>
      <c r="EOG316" s="22"/>
      <c r="EOH316" s="131"/>
      <c r="EOJ316" s="27"/>
      <c r="EOK316" s="19"/>
      <c r="EOM316" s="75"/>
      <c r="EOO316" s="22"/>
      <c r="EOP316" s="131"/>
      <c r="EOR316" s="27"/>
      <c r="EOS316" s="19"/>
      <c r="EOU316" s="75"/>
      <c r="EOW316" s="22"/>
      <c r="EOX316" s="131"/>
      <c r="EOZ316" s="27"/>
      <c r="EPA316" s="19"/>
      <c r="EPC316" s="75"/>
      <c r="EPE316" s="22"/>
      <c r="EPF316" s="131"/>
      <c r="EPH316" s="27"/>
      <c r="EPI316" s="19"/>
      <c r="EPK316" s="75"/>
      <c r="EPM316" s="22"/>
      <c r="EPN316" s="131"/>
      <c r="EPP316" s="27"/>
      <c r="EPQ316" s="19"/>
      <c r="EPS316" s="75"/>
      <c r="EPU316" s="22"/>
      <c r="EPV316" s="131"/>
      <c r="EPX316" s="27"/>
      <c r="EPY316" s="19"/>
      <c r="EQA316" s="75"/>
      <c r="EQC316" s="22"/>
      <c r="EQD316" s="131"/>
      <c r="EQF316" s="27"/>
      <c r="EQG316" s="19"/>
      <c r="EQI316" s="75"/>
      <c r="EQK316" s="22"/>
      <c r="EQL316" s="131"/>
      <c r="EQN316" s="27"/>
      <c r="EQO316" s="19"/>
      <c r="EQQ316" s="75"/>
      <c r="EQS316" s="22"/>
      <c r="EQT316" s="131"/>
      <c r="EQV316" s="27"/>
      <c r="EQW316" s="19"/>
      <c r="EQY316" s="75"/>
      <c r="ERA316" s="22"/>
      <c r="ERB316" s="131"/>
      <c r="ERD316" s="27"/>
      <c r="ERE316" s="19"/>
      <c r="ERG316" s="75"/>
      <c r="ERI316" s="22"/>
      <c r="ERJ316" s="131"/>
      <c r="ERL316" s="27"/>
      <c r="ERM316" s="19"/>
      <c r="ERO316" s="75"/>
      <c r="ERQ316" s="22"/>
      <c r="ERR316" s="131"/>
      <c r="ERT316" s="27"/>
      <c r="ERU316" s="19"/>
      <c r="ERW316" s="75"/>
      <c r="ERY316" s="22"/>
      <c r="ERZ316" s="131"/>
      <c r="ESB316" s="27"/>
      <c r="ESC316" s="19"/>
      <c r="ESE316" s="75"/>
      <c r="ESG316" s="22"/>
      <c r="ESH316" s="131"/>
      <c r="ESJ316" s="27"/>
      <c r="ESK316" s="19"/>
      <c r="ESM316" s="75"/>
      <c r="ESO316" s="22"/>
      <c r="ESP316" s="131"/>
      <c r="ESR316" s="27"/>
      <c r="ESS316" s="19"/>
      <c r="ESU316" s="75"/>
      <c r="ESW316" s="22"/>
      <c r="ESX316" s="131"/>
      <c r="ESZ316" s="27"/>
      <c r="ETA316" s="19"/>
      <c r="ETC316" s="75"/>
      <c r="ETE316" s="22"/>
      <c r="ETF316" s="131"/>
      <c r="ETH316" s="27"/>
      <c r="ETI316" s="19"/>
      <c r="ETK316" s="75"/>
      <c r="ETM316" s="22"/>
      <c r="ETN316" s="131"/>
      <c r="ETP316" s="27"/>
      <c r="ETQ316" s="19"/>
      <c r="ETS316" s="75"/>
      <c r="ETU316" s="22"/>
      <c r="ETV316" s="131"/>
      <c r="ETX316" s="27"/>
      <c r="ETY316" s="19"/>
      <c r="EUA316" s="75"/>
      <c r="EUC316" s="22"/>
      <c r="EUD316" s="131"/>
      <c r="EUF316" s="27"/>
      <c r="EUG316" s="19"/>
      <c r="EUI316" s="75"/>
      <c r="EUK316" s="22"/>
      <c r="EUL316" s="131"/>
      <c r="EUN316" s="27"/>
      <c r="EUO316" s="19"/>
      <c r="EUQ316" s="75"/>
      <c r="EUS316" s="22"/>
      <c r="EUT316" s="131"/>
      <c r="EUV316" s="27"/>
      <c r="EUW316" s="19"/>
      <c r="EUY316" s="75"/>
      <c r="EVA316" s="22"/>
      <c r="EVB316" s="131"/>
      <c r="EVD316" s="27"/>
      <c r="EVE316" s="19"/>
      <c r="EVG316" s="75"/>
      <c r="EVI316" s="22"/>
      <c r="EVJ316" s="131"/>
      <c r="EVL316" s="27"/>
      <c r="EVM316" s="19"/>
      <c r="EVO316" s="75"/>
      <c r="EVQ316" s="22"/>
      <c r="EVR316" s="131"/>
      <c r="EVT316" s="27"/>
      <c r="EVU316" s="19"/>
      <c r="EVW316" s="75"/>
      <c r="EVY316" s="22"/>
      <c r="EVZ316" s="131"/>
      <c r="EWB316" s="27"/>
      <c r="EWC316" s="19"/>
      <c r="EWE316" s="75"/>
      <c r="EWG316" s="22"/>
      <c r="EWH316" s="131"/>
      <c r="EWJ316" s="27"/>
      <c r="EWK316" s="19"/>
      <c r="EWM316" s="75"/>
      <c r="EWO316" s="22"/>
      <c r="EWP316" s="131"/>
      <c r="EWR316" s="27"/>
      <c r="EWS316" s="19"/>
      <c r="EWU316" s="75"/>
      <c r="EWW316" s="22"/>
      <c r="EWX316" s="131"/>
      <c r="EWZ316" s="27"/>
      <c r="EXA316" s="19"/>
      <c r="EXC316" s="75"/>
      <c r="EXE316" s="22"/>
      <c r="EXF316" s="131"/>
      <c r="EXH316" s="27"/>
      <c r="EXI316" s="19"/>
      <c r="EXK316" s="75"/>
      <c r="EXM316" s="22"/>
      <c r="EXN316" s="131"/>
      <c r="EXP316" s="27"/>
      <c r="EXQ316" s="19"/>
      <c r="EXS316" s="75"/>
      <c r="EXU316" s="22"/>
      <c r="EXV316" s="131"/>
      <c r="EXX316" s="27"/>
      <c r="EXY316" s="19"/>
      <c r="EYA316" s="75"/>
      <c r="EYC316" s="22"/>
      <c r="EYD316" s="131"/>
      <c r="EYF316" s="27"/>
      <c r="EYG316" s="19"/>
      <c r="EYI316" s="75"/>
      <c r="EYK316" s="22"/>
      <c r="EYL316" s="131"/>
      <c r="EYN316" s="27"/>
      <c r="EYO316" s="19"/>
      <c r="EYQ316" s="75"/>
      <c r="EYS316" s="22"/>
      <c r="EYT316" s="131"/>
      <c r="EYV316" s="27"/>
      <c r="EYW316" s="19"/>
      <c r="EYY316" s="75"/>
      <c r="EZA316" s="22"/>
      <c r="EZB316" s="131"/>
      <c r="EZD316" s="27"/>
      <c r="EZE316" s="19"/>
      <c r="EZG316" s="75"/>
      <c r="EZI316" s="22"/>
      <c r="EZJ316" s="131"/>
      <c r="EZL316" s="27"/>
      <c r="EZM316" s="19"/>
      <c r="EZO316" s="75"/>
      <c r="EZQ316" s="22"/>
      <c r="EZR316" s="131"/>
      <c r="EZT316" s="27"/>
      <c r="EZU316" s="19"/>
      <c r="EZW316" s="75"/>
      <c r="EZY316" s="22"/>
      <c r="EZZ316" s="131"/>
      <c r="FAB316" s="27"/>
      <c r="FAC316" s="19"/>
      <c r="FAE316" s="75"/>
      <c r="FAG316" s="22"/>
      <c r="FAH316" s="131"/>
      <c r="FAJ316" s="27"/>
      <c r="FAK316" s="19"/>
      <c r="FAM316" s="75"/>
      <c r="FAO316" s="22"/>
      <c r="FAP316" s="131"/>
      <c r="FAR316" s="27"/>
      <c r="FAS316" s="19"/>
      <c r="FAU316" s="75"/>
      <c r="FAW316" s="22"/>
      <c r="FAX316" s="131"/>
      <c r="FAZ316" s="27"/>
      <c r="FBA316" s="19"/>
      <c r="FBC316" s="75"/>
      <c r="FBE316" s="22"/>
      <c r="FBF316" s="131"/>
      <c r="FBH316" s="27"/>
      <c r="FBI316" s="19"/>
      <c r="FBK316" s="75"/>
      <c r="FBM316" s="22"/>
      <c r="FBN316" s="131"/>
      <c r="FBP316" s="27"/>
      <c r="FBQ316" s="19"/>
      <c r="FBS316" s="75"/>
      <c r="FBU316" s="22"/>
      <c r="FBV316" s="131"/>
      <c r="FBX316" s="27"/>
      <c r="FBY316" s="19"/>
      <c r="FCA316" s="75"/>
      <c r="FCC316" s="22"/>
      <c r="FCD316" s="131"/>
      <c r="FCF316" s="27"/>
      <c r="FCG316" s="19"/>
      <c r="FCI316" s="75"/>
      <c r="FCK316" s="22"/>
      <c r="FCL316" s="131"/>
      <c r="FCN316" s="27"/>
      <c r="FCO316" s="19"/>
      <c r="FCQ316" s="75"/>
      <c r="FCS316" s="22"/>
      <c r="FCT316" s="131"/>
      <c r="FCV316" s="27"/>
      <c r="FCW316" s="19"/>
      <c r="FCY316" s="75"/>
      <c r="FDA316" s="22"/>
      <c r="FDB316" s="131"/>
      <c r="FDD316" s="27"/>
      <c r="FDE316" s="19"/>
      <c r="FDG316" s="75"/>
      <c r="FDI316" s="22"/>
      <c r="FDJ316" s="131"/>
      <c r="FDL316" s="27"/>
      <c r="FDM316" s="19"/>
      <c r="FDO316" s="75"/>
      <c r="FDQ316" s="22"/>
      <c r="FDR316" s="131"/>
      <c r="FDT316" s="27"/>
      <c r="FDU316" s="19"/>
      <c r="FDW316" s="75"/>
      <c r="FDY316" s="22"/>
      <c r="FDZ316" s="131"/>
      <c r="FEB316" s="27"/>
      <c r="FEC316" s="19"/>
      <c r="FEE316" s="75"/>
      <c r="FEG316" s="22"/>
      <c r="FEH316" s="131"/>
      <c r="FEJ316" s="27"/>
      <c r="FEK316" s="19"/>
      <c r="FEM316" s="75"/>
      <c r="FEO316" s="22"/>
      <c r="FEP316" s="131"/>
      <c r="FER316" s="27"/>
      <c r="FES316" s="19"/>
      <c r="FEU316" s="75"/>
      <c r="FEW316" s="22"/>
      <c r="FEX316" s="131"/>
      <c r="FEZ316" s="27"/>
      <c r="FFA316" s="19"/>
      <c r="FFC316" s="75"/>
      <c r="FFE316" s="22"/>
      <c r="FFF316" s="131"/>
      <c r="FFH316" s="27"/>
      <c r="FFI316" s="19"/>
      <c r="FFK316" s="75"/>
      <c r="FFM316" s="22"/>
      <c r="FFN316" s="131"/>
      <c r="FFP316" s="27"/>
      <c r="FFQ316" s="19"/>
      <c r="FFS316" s="75"/>
      <c r="FFU316" s="22"/>
      <c r="FFV316" s="131"/>
      <c r="FFX316" s="27"/>
      <c r="FFY316" s="19"/>
      <c r="FGA316" s="75"/>
      <c r="FGC316" s="22"/>
      <c r="FGD316" s="131"/>
      <c r="FGF316" s="27"/>
      <c r="FGG316" s="19"/>
      <c r="FGI316" s="75"/>
      <c r="FGK316" s="22"/>
      <c r="FGL316" s="131"/>
      <c r="FGN316" s="27"/>
      <c r="FGO316" s="19"/>
      <c r="FGQ316" s="75"/>
      <c r="FGS316" s="22"/>
      <c r="FGT316" s="131"/>
      <c r="FGV316" s="27"/>
      <c r="FGW316" s="19"/>
      <c r="FGY316" s="75"/>
      <c r="FHA316" s="22"/>
      <c r="FHB316" s="131"/>
      <c r="FHD316" s="27"/>
      <c r="FHE316" s="19"/>
      <c r="FHG316" s="75"/>
      <c r="FHI316" s="22"/>
      <c r="FHJ316" s="131"/>
      <c r="FHL316" s="27"/>
      <c r="FHM316" s="19"/>
      <c r="FHO316" s="75"/>
      <c r="FHQ316" s="22"/>
      <c r="FHR316" s="131"/>
      <c r="FHT316" s="27"/>
      <c r="FHU316" s="19"/>
      <c r="FHW316" s="75"/>
      <c r="FHY316" s="22"/>
      <c r="FHZ316" s="131"/>
      <c r="FIB316" s="27"/>
      <c r="FIC316" s="19"/>
      <c r="FIE316" s="75"/>
      <c r="FIG316" s="22"/>
      <c r="FIH316" s="131"/>
      <c r="FIJ316" s="27"/>
      <c r="FIK316" s="19"/>
      <c r="FIM316" s="75"/>
      <c r="FIO316" s="22"/>
      <c r="FIP316" s="131"/>
      <c r="FIR316" s="27"/>
      <c r="FIS316" s="19"/>
      <c r="FIU316" s="75"/>
      <c r="FIW316" s="22"/>
      <c r="FIX316" s="131"/>
      <c r="FIZ316" s="27"/>
      <c r="FJA316" s="19"/>
      <c r="FJC316" s="75"/>
      <c r="FJE316" s="22"/>
      <c r="FJF316" s="131"/>
      <c r="FJH316" s="27"/>
      <c r="FJI316" s="19"/>
      <c r="FJK316" s="75"/>
      <c r="FJM316" s="22"/>
      <c r="FJN316" s="131"/>
      <c r="FJP316" s="27"/>
      <c r="FJQ316" s="19"/>
      <c r="FJS316" s="75"/>
      <c r="FJU316" s="22"/>
      <c r="FJV316" s="131"/>
      <c r="FJX316" s="27"/>
      <c r="FJY316" s="19"/>
      <c r="FKA316" s="75"/>
      <c r="FKC316" s="22"/>
      <c r="FKD316" s="131"/>
      <c r="FKF316" s="27"/>
      <c r="FKG316" s="19"/>
      <c r="FKI316" s="75"/>
      <c r="FKK316" s="22"/>
      <c r="FKL316" s="131"/>
      <c r="FKN316" s="27"/>
      <c r="FKO316" s="19"/>
      <c r="FKQ316" s="75"/>
      <c r="FKS316" s="22"/>
      <c r="FKT316" s="131"/>
      <c r="FKV316" s="27"/>
      <c r="FKW316" s="19"/>
      <c r="FKY316" s="75"/>
      <c r="FLA316" s="22"/>
      <c r="FLB316" s="131"/>
      <c r="FLD316" s="27"/>
      <c r="FLE316" s="19"/>
      <c r="FLG316" s="75"/>
      <c r="FLI316" s="22"/>
      <c r="FLJ316" s="131"/>
      <c r="FLL316" s="27"/>
      <c r="FLM316" s="19"/>
      <c r="FLO316" s="75"/>
      <c r="FLQ316" s="22"/>
      <c r="FLR316" s="131"/>
      <c r="FLT316" s="27"/>
      <c r="FLU316" s="19"/>
      <c r="FLW316" s="75"/>
      <c r="FLY316" s="22"/>
      <c r="FLZ316" s="131"/>
      <c r="FMB316" s="27"/>
      <c r="FMC316" s="19"/>
      <c r="FME316" s="75"/>
      <c r="FMG316" s="22"/>
      <c r="FMH316" s="131"/>
      <c r="FMJ316" s="27"/>
      <c r="FMK316" s="19"/>
      <c r="FMM316" s="75"/>
      <c r="FMO316" s="22"/>
      <c r="FMP316" s="131"/>
      <c r="FMR316" s="27"/>
      <c r="FMS316" s="19"/>
      <c r="FMU316" s="75"/>
      <c r="FMW316" s="22"/>
      <c r="FMX316" s="131"/>
      <c r="FMZ316" s="27"/>
      <c r="FNA316" s="19"/>
      <c r="FNC316" s="75"/>
      <c r="FNE316" s="22"/>
      <c r="FNF316" s="131"/>
      <c r="FNH316" s="27"/>
      <c r="FNI316" s="19"/>
      <c r="FNK316" s="75"/>
      <c r="FNM316" s="22"/>
      <c r="FNN316" s="131"/>
      <c r="FNP316" s="27"/>
      <c r="FNQ316" s="19"/>
      <c r="FNS316" s="75"/>
      <c r="FNU316" s="22"/>
      <c r="FNV316" s="131"/>
      <c r="FNX316" s="27"/>
      <c r="FNY316" s="19"/>
      <c r="FOA316" s="75"/>
      <c r="FOC316" s="22"/>
      <c r="FOD316" s="131"/>
      <c r="FOF316" s="27"/>
      <c r="FOG316" s="19"/>
      <c r="FOI316" s="75"/>
      <c r="FOK316" s="22"/>
      <c r="FOL316" s="131"/>
      <c r="FON316" s="27"/>
      <c r="FOO316" s="19"/>
      <c r="FOQ316" s="75"/>
      <c r="FOS316" s="22"/>
      <c r="FOT316" s="131"/>
      <c r="FOV316" s="27"/>
      <c r="FOW316" s="19"/>
      <c r="FOY316" s="75"/>
      <c r="FPA316" s="22"/>
      <c r="FPB316" s="131"/>
      <c r="FPD316" s="27"/>
      <c r="FPE316" s="19"/>
      <c r="FPG316" s="75"/>
      <c r="FPI316" s="22"/>
      <c r="FPJ316" s="131"/>
      <c r="FPL316" s="27"/>
      <c r="FPM316" s="19"/>
      <c r="FPO316" s="75"/>
      <c r="FPQ316" s="22"/>
      <c r="FPR316" s="131"/>
      <c r="FPT316" s="27"/>
      <c r="FPU316" s="19"/>
      <c r="FPW316" s="75"/>
      <c r="FPY316" s="22"/>
      <c r="FPZ316" s="131"/>
      <c r="FQB316" s="27"/>
      <c r="FQC316" s="19"/>
      <c r="FQE316" s="75"/>
      <c r="FQG316" s="22"/>
      <c r="FQH316" s="131"/>
      <c r="FQJ316" s="27"/>
      <c r="FQK316" s="19"/>
      <c r="FQM316" s="75"/>
      <c r="FQO316" s="22"/>
      <c r="FQP316" s="131"/>
      <c r="FQR316" s="27"/>
      <c r="FQS316" s="19"/>
      <c r="FQU316" s="75"/>
      <c r="FQW316" s="22"/>
      <c r="FQX316" s="131"/>
      <c r="FQZ316" s="27"/>
      <c r="FRA316" s="19"/>
      <c r="FRC316" s="75"/>
      <c r="FRE316" s="22"/>
      <c r="FRF316" s="131"/>
      <c r="FRH316" s="27"/>
      <c r="FRI316" s="19"/>
      <c r="FRK316" s="75"/>
      <c r="FRM316" s="22"/>
      <c r="FRN316" s="131"/>
      <c r="FRP316" s="27"/>
      <c r="FRQ316" s="19"/>
      <c r="FRS316" s="75"/>
      <c r="FRU316" s="22"/>
      <c r="FRV316" s="131"/>
      <c r="FRX316" s="27"/>
      <c r="FRY316" s="19"/>
      <c r="FSA316" s="75"/>
      <c r="FSC316" s="22"/>
      <c r="FSD316" s="131"/>
      <c r="FSF316" s="27"/>
      <c r="FSG316" s="19"/>
      <c r="FSI316" s="75"/>
      <c r="FSK316" s="22"/>
      <c r="FSL316" s="131"/>
      <c r="FSN316" s="27"/>
      <c r="FSO316" s="19"/>
      <c r="FSQ316" s="75"/>
      <c r="FSS316" s="22"/>
      <c r="FST316" s="131"/>
      <c r="FSV316" s="27"/>
      <c r="FSW316" s="19"/>
      <c r="FSY316" s="75"/>
      <c r="FTA316" s="22"/>
      <c r="FTB316" s="131"/>
      <c r="FTD316" s="27"/>
      <c r="FTE316" s="19"/>
      <c r="FTG316" s="75"/>
      <c r="FTI316" s="22"/>
      <c r="FTJ316" s="131"/>
      <c r="FTL316" s="27"/>
      <c r="FTM316" s="19"/>
      <c r="FTO316" s="75"/>
      <c r="FTQ316" s="22"/>
      <c r="FTR316" s="131"/>
      <c r="FTT316" s="27"/>
      <c r="FTU316" s="19"/>
      <c r="FTW316" s="75"/>
      <c r="FTY316" s="22"/>
      <c r="FTZ316" s="131"/>
      <c r="FUB316" s="27"/>
      <c r="FUC316" s="19"/>
      <c r="FUE316" s="75"/>
      <c r="FUG316" s="22"/>
      <c r="FUH316" s="131"/>
      <c r="FUJ316" s="27"/>
      <c r="FUK316" s="19"/>
      <c r="FUM316" s="75"/>
      <c r="FUO316" s="22"/>
      <c r="FUP316" s="131"/>
      <c r="FUR316" s="27"/>
      <c r="FUS316" s="19"/>
      <c r="FUU316" s="75"/>
      <c r="FUW316" s="22"/>
      <c r="FUX316" s="131"/>
      <c r="FUZ316" s="27"/>
      <c r="FVA316" s="19"/>
      <c r="FVC316" s="75"/>
      <c r="FVE316" s="22"/>
      <c r="FVF316" s="131"/>
      <c r="FVH316" s="27"/>
      <c r="FVI316" s="19"/>
      <c r="FVK316" s="75"/>
      <c r="FVM316" s="22"/>
      <c r="FVN316" s="131"/>
      <c r="FVP316" s="27"/>
      <c r="FVQ316" s="19"/>
      <c r="FVS316" s="75"/>
      <c r="FVU316" s="22"/>
      <c r="FVV316" s="131"/>
      <c r="FVX316" s="27"/>
      <c r="FVY316" s="19"/>
      <c r="FWA316" s="75"/>
      <c r="FWC316" s="22"/>
      <c r="FWD316" s="131"/>
      <c r="FWF316" s="27"/>
      <c r="FWG316" s="19"/>
      <c r="FWI316" s="75"/>
      <c r="FWK316" s="22"/>
      <c r="FWL316" s="131"/>
      <c r="FWN316" s="27"/>
      <c r="FWO316" s="19"/>
      <c r="FWQ316" s="75"/>
      <c r="FWS316" s="22"/>
      <c r="FWT316" s="131"/>
      <c r="FWV316" s="27"/>
      <c r="FWW316" s="19"/>
      <c r="FWY316" s="75"/>
      <c r="FXA316" s="22"/>
      <c r="FXB316" s="131"/>
      <c r="FXD316" s="27"/>
      <c r="FXE316" s="19"/>
      <c r="FXG316" s="75"/>
      <c r="FXI316" s="22"/>
      <c r="FXJ316" s="131"/>
      <c r="FXL316" s="27"/>
      <c r="FXM316" s="19"/>
      <c r="FXO316" s="75"/>
      <c r="FXQ316" s="22"/>
      <c r="FXR316" s="131"/>
      <c r="FXT316" s="27"/>
      <c r="FXU316" s="19"/>
      <c r="FXW316" s="75"/>
      <c r="FXY316" s="22"/>
      <c r="FXZ316" s="131"/>
      <c r="FYB316" s="27"/>
      <c r="FYC316" s="19"/>
      <c r="FYE316" s="75"/>
      <c r="FYG316" s="22"/>
      <c r="FYH316" s="131"/>
      <c r="FYJ316" s="27"/>
      <c r="FYK316" s="19"/>
      <c r="FYM316" s="75"/>
      <c r="FYO316" s="22"/>
      <c r="FYP316" s="131"/>
      <c r="FYR316" s="27"/>
      <c r="FYS316" s="19"/>
      <c r="FYU316" s="75"/>
      <c r="FYW316" s="22"/>
      <c r="FYX316" s="131"/>
      <c r="FYZ316" s="27"/>
      <c r="FZA316" s="19"/>
      <c r="FZC316" s="75"/>
      <c r="FZE316" s="22"/>
      <c r="FZF316" s="131"/>
      <c r="FZH316" s="27"/>
      <c r="FZI316" s="19"/>
      <c r="FZK316" s="75"/>
      <c r="FZM316" s="22"/>
      <c r="FZN316" s="131"/>
      <c r="FZP316" s="27"/>
      <c r="FZQ316" s="19"/>
      <c r="FZS316" s="75"/>
      <c r="FZU316" s="22"/>
      <c r="FZV316" s="131"/>
      <c r="FZX316" s="27"/>
      <c r="FZY316" s="19"/>
      <c r="GAA316" s="75"/>
      <c r="GAC316" s="22"/>
      <c r="GAD316" s="131"/>
      <c r="GAF316" s="27"/>
      <c r="GAG316" s="19"/>
      <c r="GAI316" s="75"/>
      <c r="GAK316" s="22"/>
      <c r="GAL316" s="131"/>
      <c r="GAN316" s="27"/>
      <c r="GAO316" s="19"/>
      <c r="GAQ316" s="75"/>
      <c r="GAS316" s="22"/>
      <c r="GAT316" s="131"/>
      <c r="GAV316" s="27"/>
      <c r="GAW316" s="19"/>
      <c r="GAY316" s="75"/>
      <c r="GBA316" s="22"/>
      <c r="GBB316" s="131"/>
      <c r="GBD316" s="27"/>
      <c r="GBE316" s="19"/>
      <c r="GBG316" s="75"/>
      <c r="GBI316" s="22"/>
      <c r="GBJ316" s="131"/>
      <c r="GBL316" s="27"/>
      <c r="GBM316" s="19"/>
      <c r="GBO316" s="75"/>
      <c r="GBQ316" s="22"/>
      <c r="GBR316" s="131"/>
      <c r="GBT316" s="27"/>
      <c r="GBU316" s="19"/>
      <c r="GBW316" s="75"/>
      <c r="GBY316" s="22"/>
      <c r="GBZ316" s="131"/>
      <c r="GCB316" s="27"/>
      <c r="GCC316" s="19"/>
      <c r="GCE316" s="75"/>
      <c r="GCG316" s="22"/>
      <c r="GCH316" s="131"/>
      <c r="GCJ316" s="27"/>
      <c r="GCK316" s="19"/>
      <c r="GCM316" s="75"/>
      <c r="GCO316" s="22"/>
      <c r="GCP316" s="131"/>
      <c r="GCR316" s="27"/>
      <c r="GCS316" s="19"/>
      <c r="GCU316" s="75"/>
      <c r="GCW316" s="22"/>
      <c r="GCX316" s="131"/>
      <c r="GCZ316" s="27"/>
      <c r="GDA316" s="19"/>
      <c r="GDC316" s="75"/>
      <c r="GDE316" s="22"/>
      <c r="GDF316" s="131"/>
      <c r="GDH316" s="27"/>
      <c r="GDI316" s="19"/>
      <c r="GDK316" s="75"/>
      <c r="GDM316" s="22"/>
      <c r="GDN316" s="131"/>
      <c r="GDP316" s="27"/>
      <c r="GDQ316" s="19"/>
      <c r="GDS316" s="75"/>
      <c r="GDU316" s="22"/>
      <c r="GDV316" s="131"/>
      <c r="GDX316" s="27"/>
      <c r="GDY316" s="19"/>
      <c r="GEA316" s="75"/>
      <c r="GEC316" s="22"/>
      <c r="GED316" s="131"/>
      <c r="GEF316" s="27"/>
      <c r="GEG316" s="19"/>
      <c r="GEI316" s="75"/>
      <c r="GEK316" s="22"/>
      <c r="GEL316" s="131"/>
      <c r="GEN316" s="27"/>
      <c r="GEO316" s="19"/>
      <c r="GEQ316" s="75"/>
      <c r="GES316" s="22"/>
      <c r="GET316" s="131"/>
      <c r="GEV316" s="27"/>
      <c r="GEW316" s="19"/>
      <c r="GEY316" s="75"/>
      <c r="GFA316" s="22"/>
      <c r="GFB316" s="131"/>
      <c r="GFD316" s="27"/>
      <c r="GFE316" s="19"/>
      <c r="GFG316" s="75"/>
      <c r="GFI316" s="22"/>
      <c r="GFJ316" s="131"/>
      <c r="GFL316" s="27"/>
      <c r="GFM316" s="19"/>
      <c r="GFO316" s="75"/>
      <c r="GFQ316" s="22"/>
      <c r="GFR316" s="131"/>
      <c r="GFT316" s="27"/>
      <c r="GFU316" s="19"/>
      <c r="GFW316" s="75"/>
      <c r="GFY316" s="22"/>
      <c r="GFZ316" s="131"/>
      <c r="GGB316" s="27"/>
      <c r="GGC316" s="19"/>
      <c r="GGE316" s="75"/>
      <c r="GGG316" s="22"/>
      <c r="GGH316" s="131"/>
      <c r="GGJ316" s="27"/>
      <c r="GGK316" s="19"/>
      <c r="GGM316" s="75"/>
      <c r="GGO316" s="22"/>
      <c r="GGP316" s="131"/>
      <c r="GGR316" s="27"/>
      <c r="GGS316" s="19"/>
      <c r="GGU316" s="75"/>
      <c r="GGW316" s="22"/>
      <c r="GGX316" s="131"/>
      <c r="GGZ316" s="27"/>
      <c r="GHA316" s="19"/>
      <c r="GHC316" s="75"/>
      <c r="GHE316" s="22"/>
      <c r="GHF316" s="131"/>
      <c r="GHH316" s="27"/>
      <c r="GHI316" s="19"/>
      <c r="GHK316" s="75"/>
      <c r="GHM316" s="22"/>
      <c r="GHN316" s="131"/>
      <c r="GHP316" s="27"/>
      <c r="GHQ316" s="19"/>
      <c r="GHS316" s="75"/>
      <c r="GHU316" s="22"/>
      <c r="GHV316" s="131"/>
      <c r="GHX316" s="27"/>
      <c r="GHY316" s="19"/>
      <c r="GIA316" s="75"/>
      <c r="GIC316" s="22"/>
      <c r="GID316" s="131"/>
      <c r="GIF316" s="27"/>
      <c r="GIG316" s="19"/>
      <c r="GII316" s="75"/>
      <c r="GIK316" s="22"/>
      <c r="GIL316" s="131"/>
      <c r="GIN316" s="27"/>
      <c r="GIO316" s="19"/>
      <c r="GIQ316" s="75"/>
      <c r="GIS316" s="22"/>
      <c r="GIT316" s="131"/>
      <c r="GIV316" s="27"/>
      <c r="GIW316" s="19"/>
      <c r="GIY316" s="75"/>
      <c r="GJA316" s="22"/>
      <c r="GJB316" s="131"/>
      <c r="GJD316" s="27"/>
      <c r="GJE316" s="19"/>
      <c r="GJG316" s="75"/>
      <c r="GJI316" s="22"/>
      <c r="GJJ316" s="131"/>
      <c r="GJL316" s="27"/>
      <c r="GJM316" s="19"/>
      <c r="GJO316" s="75"/>
      <c r="GJQ316" s="22"/>
      <c r="GJR316" s="131"/>
      <c r="GJT316" s="27"/>
      <c r="GJU316" s="19"/>
      <c r="GJW316" s="75"/>
      <c r="GJY316" s="22"/>
      <c r="GJZ316" s="131"/>
      <c r="GKB316" s="27"/>
      <c r="GKC316" s="19"/>
      <c r="GKE316" s="75"/>
      <c r="GKG316" s="22"/>
      <c r="GKH316" s="131"/>
      <c r="GKJ316" s="27"/>
      <c r="GKK316" s="19"/>
      <c r="GKM316" s="75"/>
      <c r="GKO316" s="22"/>
      <c r="GKP316" s="131"/>
      <c r="GKR316" s="27"/>
      <c r="GKS316" s="19"/>
      <c r="GKU316" s="75"/>
      <c r="GKW316" s="22"/>
      <c r="GKX316" s="131"/>
      <c r="GKZ316" s="27"/>
      <c r="GLA316" s="19"/>
      <c r="GLC316" s="75"/>
      <c r="GLE316" s="22"/>
      <c r="GLF316" s="131"/>
      <c r="GLH316" s="27"/>
      <c r="GLI316" s="19"/>
      <c r="GLK316" s="75"/>
      <c r="GLM316" s="22"/>
      <c r="GLN316" s="131"/>
      <c r="GLP316" s="27"/>
      <c r="GLQ316" s="19"/>
      <c r="GLS316" s="75"/>
      <c r="GLU316" s="22"/>
      <c r="GLV316" s="131"/>
      <c r="GLX316" s="27"/>
      <c r="GLY316" s="19"/>
      <c r="GMA316" s="75"/>
      <c r="GMC316" s="22"/>
      <c r="GMD316" s="131"/>
      <c r="GMF316" s="27"/>
      <c r="GMG316" s="19"/>
      <c r="GMI316" s="75"/>
      <c r="GMK316" s="22"/>
      <c r="GML316" s="131"/>
      <c r="GMN316" s="27"/>
      <c r="GMO316" s="19"/>
      <c r="GMQ316" s="75"/>
      <c r="GMS316" s="22"/>
      <c r="GMT316" s="131"/>
      <c r="GMV316" s="27"/>
      <c r="GMW316" s="19"/>
      <c r="GMY316" s="75"/>
      <c r="GNA316" s="22"/>
      <c r="GNB316" s="131"/>
      <c r="GND316" s="27"/>
      <c r="GNE316" s="19"/>
      <c r="GNG316" s="75"/>
      <c r="GNI316" s="22"/>
      <c r="GNJ316" s="131"/>
      <c r="GNL316" s="27"/>
      <c r="GNM316" s="19"/>
      <c r="GNO316" s="75"/>
      <c r="GNQ316" s="22"/>
      <c r="GNR316" s="131"/>
      <c r="GNT316" s="27"/>
      <c r="GNU316" s="19"/>
      <c r="GNW316" s="75"/>
      <c r="GNY316" s="22"/>
      <c r="GNZ316" s="131"/>
      <c r="GOB316" s="27"/>
      <c r="GOC316" s="19"/>
      <c r="GOE316" s="75"/>
      <c r="GOG316" s="22"/>
      <c r="GOH316" s="131"/>
      <c r="GOJ316" s="27"/>
      <c r="GOK316" s="19"/>
      <c r="GOM316" s="75"/>
      <c r="GOO316" s="22"/>
      <c r="GOP316" s="131"/>
      <c r="GOR316" s="27"/>
      <c r="GOS316" s="19"/>
      <c r="GOU316" s="75"/>
      <c r="GOW316" s="22"/>
      <c r="GOX316" s="131"/>
      <c r="GOZ316" s="27"/>
      <c r="GPA316" s="19"/>
      <c r="GPC316" s="75"/>
      <c r="GPE316" s="22"/>
      <c r="GPF316" s="131"/>
      <c r="GPH316" s="27"/>
      <c r="GPI316" s="19"/>
      <c r="GPK316" s="75"/>
      <c r="GPM316" s="22"/>
      <c r="GPN316" s="131"/>
      <c r="GPP316" s="27"/>
      <c r="GPQ316" s="19"/>
      <c r="GPS316" s="75"/>
      <c r="GPU316" s="22"/>
      <c r="GPV316" s="131"/>
      <c r="GPX316" s="27"/>
      <c r="GPY316" s="19"/>
      <c r="GQA316" s="75"/>
      <c r="GQC316" s="22"/>
      <c r="GQD316" s="131"/>
      <c r="GQF316" s="27"/>
      <c r="GQG316" s="19"/>
      <c r="GQI316" s="75"/>
      <c r="GQK316" s="22"/>
      <c r="GQL316" s="131"/>
      <c r="GQN316" s="27"/>
      <c r="GQO316" s="19"/>
      <c r="GQQ316" s="75"/>
      <c r="GQS316" s="22"/>
      <c r="GQT316" s="131"/>
      <c r="GQV316" s="27"/>
      <c r="GQW316" s="19"/>
      <c r="GQY316" s="75"/>
      <c r="GRA316" s="22"/>
      <c r="GRB316" s="131"/>
      <c r="GRD316" s="27"/>
      <c r="GRE316" s="19"/>
      <c r="GRG316" s="75"/>
      <c r="GRI316" s="22"/>
      <c r="GRJ316" s="131"/>
      <c r="GRL316" s="27"/>
      <c r="GRM316" s="19"/>
      <c r="GRO316" s="75"/>
      <c r="GRQ316" s="22"/>
      <c r="GRR316" s="131"/>
      <c r="GRT316" s="27"/>
      <c r="GRU316" s="19"/>
      <c r="GRW316" s="75"/>
      <c r="GRY316" s="22"/>
      <c r="GRZ316" s="131"/>
      <c r="GSB316" s="27"/>
      <c r="GSC316" s="19"/>
      <c r="GSE316" s="75"/>
      <c r="GSG316" s="22"/>
      <c r="GSH316" s="131"/>
      <c r="GSJ316" s="27"/>
      <c r="GSK316" s="19"/>
      <c r="GSM316" s="75"/>
      <c r="GSO316" s="22"/>
      <c r="GSP316" s="131"/>
      <c r="GSR316" s="27"/>
      <c r="GSS316" s="19"/>
      <c r="GSU316" s="75"/>
      <c r="GSW316" s="22"/>
      <c r="GSX316" s="131"/>
      <c r="GSZ316" s="27"/>
      <c r="GTA316" s="19"/>
      <c r="GTC316" s="75"/>
      <c r="GTE316" s="22"/>
      <c r="GTF316" s="131"/>
      <c r="GTH316" s="27"/>
      <c r="GTI316" s="19"/>
      <c r="GTK316" s="75"/>
      <c r="GTM316" s="22"/>
      <c r="GTN316" s="131"/>
      <c r="GTP316" s="27"/>
      <c r="GTQ316" s="19"/>
      <c r="GTS316" s="75"/>
      <c r="GTU316" s="22"/>
      <c r="GTV316" s="131"/>
      <c r="GTX316" s="27"/>
      <c r="GTY316" s="19"/>
      <c r="GUA316" s="75"/>
      <c r="GUC316" s="22"/>
      <c r="GUD316" s="131"/>
      <c r="GUF316" s="27"/>
      <c r="GUG316" s="19"/>
      <c r="GUI316" s="75"/>
      <c r="GUK316" s="22"/>
      <c r="GUL316" s="131"/>
      <c r="GUN316" s="27"/>
      <c r="GUO316" s="19"/>
      <c r="GUQ316" s="75"/>
      <c r="GUS316" s="22"/>
      <c r="GUT316" s="131"/>
      <c r="GUV316" s="27"/>
      <c r="GUW316" s="19"/>
      <c r="GUY316" s="75"/>
      <c r="GVA316" s="22"/>
      <c r="GVB316" s="131"/>
      <c r="GVD316" s="27"/>
      <c r="GVE316" s="19"/>
      <c r="GVG316" s="75"/>
      <c r="GVI316" s="22"/>
      <c r="GVJ316" s="131"/>
      <c r="GVL316" s="27"/>
      <c r="GVM316" s="19"/>
      <c r="GVO316" s="75"/>
      <c r="GVQ316" s="22"/>
      <c r="GVR316" s="131"/>
      <c r="GVT316" s="27"/>
      <c r="GVU316" s="19"/>
      <c r="GVW316" s="75"/>
      <c r="GVY316" s="22"/>
      <c r="GVZ316" s="131"/>
      <c r="GWB316" s="27"/>
      <c r="GWC316" s="19"/>
      <c r="GWE316" s="75"/>
      <c r="GWG316" s="22"/>
      <c r="GWH316" s="131"/>
      <c r="GWJ316" s="27"/>
      <c r="GWK316" s="19"/>
      <c r="GWM316" s="75"/>
      <c r="GWO316" s="22"/>
      <c r="GWP316" s="131"/>
      <c r="GWR316" s="27"/>
      <c r="GWS316" s="19"/>
      <c r="GWU316" s="75"/>
      <c r="GWW316" s="22"/>
      <c r="GWX316" s="131"/>
      <c r="GWZ316" s="27"/>
      <c r="GXA316" s="19"/>
      <c r="GXC316" s="75"/>
      <c r="GXE316" s="22"/>
      <c r="GXF316" s="131"/>
      <c r="GXH316" s="27"/>
      <c r="GXI316" s="19"/>
      <c r="GXK316" s="75"/>
      <c r="GXM316" s="22"/>
      <c r="GXN316" s="131"/>
      <c r="GXP316" s="27"/>
      <c r="GXQ316" s="19"/>
      <c r="GXS316" s="75"/>
      <c r="GXU316" s="22"/>
      <c r="GXV316" s="131"/>
      <c r="GXX316" s="27"/>
      <c r="GXY316" s="19"/>
      <c r="GYA316" s="75"/>
      <c r="GYC316" s="22"/>
      <c r="GYD316" s="131"/>
      <c r="GYF316" s="27"/>
      <c r="GYG316" s="19"/>
      <c r="GYI316" s="75"/>
      <c r="GYK316" s="22"/>
      <c r="GYL316" s="131"/>
      <c r="GYN316" s="27"/>
      <c r="GYO316" s="19"/>
      <c r="GYQ316" s="75"/>
      <c r="GYS316" s="22"/>
      <c r="GYT316" s="131"/>
      <c r="GYV316" s="27"/>
      <c r="GYW316" s="19"/>
      <c r="GYY316" s="75"/>
      <c r="GZA316" s="22"/>
      <c r="GZB316" s="131"/>
      <c r="GZD316" s="27"/>
      <c r="GZE316" s="19"/>
      <c r="GZG316" s="75"/>
      <c r="GZI316" s="22"/>
      <c r="GZJ316" s="131"/>
      <c r="GZL316" s="27"/>
      <c r="GZM316" s="19"/>
      <c r="GZO316" s="75"/>
      <c r="GZQ316" s="22"/>
      <c r="GZR316" s="131"/>
      <c r="GZT316" s="27"/>
      <c r="GZU316" s="19"/>
      <c r="GZW316" s="75"/>
      <c r="GZY316" s="22"/>
      <c r="GZZ316" s="131"/>
      <c r="HAB316" s="27"/>
      <c r="HAC316" s="19"/>
      <c r="HAE316" s="75"/>
      <c r="HAG316" s="22"/>
      <c r="HAH316" s="131"/>
      <c r="HAJ316" s="27"/>
      <c r="HAK316" s="19"/>
      <c r="HAM316" s="75"/>
      <c r="HAO316" s="22"/>
      <c r="HAP316" s="131"/>
      <c r="HAR316" s="27"/>
      <c r="HAS316" s="19"/>
      <c r="HAU316" s="75"/>
      <c r="HAW316" s="22"/>
      <c r="HAX316" s="131"/>
      <c r="HAZ316" s="27"/>
      <c r="HBA316" s="19"/>
      <c r="HBC316" s="75"/>
      <c r="HBE316" s="22"/>
      <c r="HBF316" s="131"/>
      <c r="HBH316" s="27"/>
      <c r="HBI316" s="19"/>
      <c r="HBK316" s="75"/>
      <c r="HBM316" s="22"/>
      <c r="HBN316" s="131"/>
      <c r="HBP316" s="27"/>
      <c r="HBQ316" s="19"/>
      <c r="HBS316" s="75"/>
      <c r="HBU316" s="22"/>
      <c r="HBV316" s="131"/>
      <c r="HBX316" s="27"/>
      <c r="HBY316" s="19"/>
      <c r="HCA316" s="75"/>
      <c r="HCC316" s="22"/>
      <c r="HCD316" s="131"/>
      <c r="HCF316" s="27"/>
      <c r="HCG316" s="19"/>
      <c r="HCI316" s="75"/>
      <c r="HCK316" s="22"/>
      <c r="HCL316" s="131"/>
      <c r="HCN316" s="27"/>
      <c r="HCO316" s="19"/>
      <c r="HCQ316" s="75"/>
      <c r="HCS316" s="22"/>
      <c r="HCT316" s="131"/>
      <c r="HCV316" s="27"/>
      <c r="HCW316" s="19"/>
      <c r="HCY316" s="75"/>
      <c r="HDA316" s="22"/>
      <c r="HDB316" s="131"/>
      <c r="HDD316" s="27"/>
      <c r="HDE316" s="19"/>
      <c r="HDG316" s="75"/>
      <c r="HDI316" s="22"/>
      <c r="HDJ316" s="131"/>
      <c r="HDL316" s="27"/>
      <c r="HDM316" s="19"/>
      <c r="HDO316" s="75"/>
      <c r="HDQ316" s="22"/>
      <c r="HDR316" s="131"/>
      <c r="HDT316" s="27"/>
      <c r="HDU316" s="19"/>
      <c r="HDW316" s="75"/>
      <c r="HDY316" s="22"/>
      <c r="HDZ316" s="131"/>
      <c r="HEB316" s="27"/>
      <c r="HEC316" s="19"/>
      <c r="HEE316" s="75"/>
      <c r="HEG316" s="22"/>
      <c r="HEH316" s="131"/>
      <c r="HEJ316" s="27"/>
      <c r="HEK316" s="19"/>
      <c r="HEM316" s="75"/>
      <c r="HEO316" s="22"/>
      <c r="HEP316" s="131"/>
      <c r="HER316" s="27"/>
      <c r="HES316" s="19"/>
      <c r="HEU316" s="75"/>
      <c r="HEW316" s="22"/>
      <c r="HEX316" s="131"/>
      <c r="HEZ316" s="27"/>
      <c r="HFA316" s="19"/>
      <c r="HFC316" s="75"/>
      <c r="HFE316" s="22"/>
      <c r="HFF316" s="131"/>
      <c r="HFH316" s="27"/>
      <c r="HFI316" s="19"/>
      <c r="HFK316" s="75"/>
      <c r="HFM316" s="22"/>
      <c r="HFN316" s="131"/>
      <c r="HFP316" s="27"/>
      <c r="HFQ316" s="19"/>
      <c r="HFS316" s="75"/>
      <c r="HFU316" s="22"/>
      <c r="HFV316" s="131"/>
      <c r="HFX316" s="27"/>
      <c r="HFY316" s="19"/>
      <c r="HGA316" s="75"/>
      <c r="HGC316" s="22"/>
      <c r="HGD316" s="131"/>
      <c r="HGF316" s="27"/>
      <c r="HGG316" s="19"/>
      <c r="HGI316" s="75"/>
      <c r="HGK316" s="22"/>
      <c r="HGL316" s="131"/>
      <c r="HGN316" s="27"/>
      <c r="HGO316" s="19"/>
      <c r="HGQ316" s="75"/>
      <c r="HGS316" s="22"/>
      <c r="HGT316" s="131"/>
      <c r="HGV316" s="27"/>
      <c r="HGW316" s="19"/>
      <c r="HGY316" s="75"/>
      <c r="HHA316" s="22"/>
      <c r="HHB316" s="131"/>
      <c r="HHD316" s="27"/>
      <c r="HHE316" s="19"/>
      <c r="HHG316" s="75"/>
      <c r="HHI316" s="22"/>
      <c r="HHJ316" s="131"/>
      <c r="HHL316" s="27"/>
      <c r="HHM316" s="19"/>
      <c r="HHO316" s="75"/>
      <c r="HHQ316" s="22"/>
      <c r="HHR316" s="131"/>
      <c r="HHT316" s="27"/>
      <c r="HHU316" s="19"/>
      <c r="HHW316" s="75"/>
      <c r="HHY316" s="22"/>
      <c r="HHZ316" s="131"/>
      <c r="HIB316" s="27"/>
      <c r="HIC316" s="19"/>
      <c r="HIE316" s="75"/>
      <c r="HIG316" s="22"/>
      <c r="HIH316" s="131"/>
      <c r="HIJ316" s="27"/>
      <c r="HIK316" s="19"/>
      <c r="HIM316" s="75"/>
      <c r="HIO316" s="22"/>
      <c r="HIP316" s="131"/>
      <c r="HIR316" s="27"/>
      <c r="HIS316" s="19"/>
      <c r="HIU316" s="75"/>
      <c r="HIW316" s="22"/>
      <c r="HIX316" s="131"/>
      <c r="HIZ316" s="27"/>
      <c r="HJA316" s="19"/>
      <c r="HJC316" s="75"/>
      <c r="HJE316" s="22"/>
      <c r="HJF316" s="131"/>
      <c r="HJH316" s="27"/>
      <c r="HJI316" s="19"/>
      <c r="HJK316" s="75"/>
      <c r="HJM316" s="22"/>
      <c r="HJN316" s="131"/>
      <c r="HJP316" s="27"/>
      <c r="HJQ316" s="19"/>
      <c r="HJS316" s="75"/>
      <c r="HJU316" s="22"/>
      <c r="HJV316" s="131"/>
      <c r="HJX316" s="27"/>
      <c r="HJY316" s="19"/>
      <c r="HKA316" s="75"/>
      <c r="HKC316" s="22"/>
      <c r="HKD316" s="131"/>
      <c r="HKF316" s="27"/>
      <c r="HKG316" s="19"/>
      <c r="HKI316" s="75"/>
      <c r="HKK316" s="22"/>
      <c r="HKL316" s="131"/>
      <c r="HKN316" s="27"/>
      <c r="HKO316" s="19"/>
      <c r="HKQ316" s="75"/>
      <c r="HKS316" s="22"/>
      <c r="HKT316" s="131"/>
      <c r="HKV316" s="27"/>
      <c r="HKW316" s="19"/>
      <c r="HKY316" s="75"/>
      <c r="HLA316" s="22"/>
      <c r="HLB316" s="131"/>
      <c r="HLD316" s="27"/>
      <c r="HLE316" s="19"/>
      <c r="HLG316" s="75"/>
      <c r="HLI316" s="22"/>
      <c r="HLJ316" s="131"/>
      <c r="HLL316" s="27"/>
      <c r="HLM316" s="19"/>
      <c r="HLO316" s="75"/>
      <c r="HLQ316" s="22"/>
      <c r="HLR316" s="131"/>
      <c r="HLT316" s="27"/>
      <c r="HLU316" s="19"/>
      <c r="HLW316" s="75"/>
      <c r="HLY316" s="22"/>
      <c r="HLZ316" s="131"/>
      <c r="HMB316" s="27"/>
      <c r="HMC316" s="19"/>
      <c r="HME316" s="75"/>
      <c r="HMG316" s="22"/>
      <c r="HMH316" s="131"/>
      <c r="HMJ316" s="27"/>
      <c r="HMK316" s="19"/>
      <c r="HMM316" s="75"/>
      <c r="HMO316" s="22"/>
      <c r="HMP316" s="131"/>
      <c r="HMR316" s="27"/>
      <c r="HMS316" s="19"/>
      <c r="HMU316" s="75"/>
      <c r="HMW316" s="22"/>
      <c r="HMX316" s="131"/>
      <c r="HMZ316" s="27"/>
      <c r="HNA316" s="19"/>
      <c r="HNC316" s="75"/>
      <c r="HNE316" s="22"/>
      <c r="HNF316" s="131"/>
      <c r="HNH316" s="27"/>
      <c r="HNI316" s="19"/>
      <c r="HNK316" s="75"/>
      <c r="HNM316" s="22"/>
      <c r="HNN316" s="131"/>
      <c r="HNP316" s="27"/>
      <c r="HNQ316" s="19"/>
      <c r="HNS316" s="75"/>
      <c r="HNU316" s="22"/>
      <c r="HNV316" s="131"/>
      <c r="HNX316" s="27"/>
      <c r="HNY316" s="19"/>
      <c r="HOA316" s="75"/>
      <c r="HOC316" s="22"/>
      <c r="HOD316" s="131"/>
      <c r="HOF316" s="27"/>
      <c r="HOG316" s="19"/>
      <c r="HOI316" s="75"/>
      <c r="HOK316" s="22"/>
      <c r="HOL316" s="131"/>
      <c r="HON316" s="27"/>
      <c r="HOO316" s="19"/>
      <c r="HOQ316" s="75"/>
      <c r="HOS316" s="22"/>
      <c r="HOT316" s="131"/>
      <c r="HOV316" s="27"/>
      <c r="HOW316" s="19"/>
      <c r="HOY316" s="75"/>
      <c r="HPA316" s="22"/>
      <c r="HPB316" s="131"/>
      <c r="HPD316" s="27"/>
      <c r="HPE316" s="19"/>
      <c r="HPG316" s="75"/>
      <c r="HPI316" s="22"/>
      <c r="HPJ316" s="131"/>
      <c r="HPL316" s="27"/>
      <c r="HPM316" s="19"/>
      <c r="HPO316" s="75"/>
      <c r="HPQ316" s="22"/>
      <c r="HPR316" s="131"/>
      <c r="HPT316" s="27"/>
      <c r="HPU316" s="19"/>
      <c r="HPW316" s="75"/>
      <c r="HPY316" s="22"/>
      <c r="HPZ316" s="131"/>
      <c r="HQB316" s="27"/>
      <c r="HQC316" s="19"/>
      <c r="HQE316" s="75"/>
      <c r="HQG316" s="22"/>
      <c r="HQH316" s="131"/>
      <c r="HQJ316" s="27"/>
      <c r="HQK316" s="19"/>
      <c r="HQM316" s="75"/>
      <c r="HQO316" s="22"/>
      <c r="HQP316" s="131"/>
      <c r="HQR316" s="27"/>
      <c r="HQS316" s="19"/>
      <c r="HQU316" s="75"/>
      <c r="HQW316" s="22"/>
      <c r="HQX316" s="131"/>
      <c r="HQZ316" s="27"/>
      <c r="HRA316" s="19"/>
      <c r="HRC316" s="75"/>
      <c r="HRE316" s="22"/>
      <c r="HRF316" s="131"/>
      <c r="HRH316" s="27"/>
      <c r="HRI316" s="19"/>
      <c r="HRK316" s="75"/>
      <c r="HRM316" s="22"/>
      <c r="HRN316" s="131"/>
      <c r="HRP316" s="27"/>
      <c r="HRQ316" s="19"/>
      <c r="HRS316" s="75"/>
      <c r="HRU316" s="22"/>
      <c r="HRV316" s="131"/>
      <c r="HRX316" s="27"/>
      <c r="HRY316" s="19"/>
      <c r="HSA316" s="75"/>
      <c r="HSC316" s="22"/>
      <c r="HSD316" s="131"/>
      <c r="HSF316" s="27"/>
      <c r="HSG316" s="19"/>
      <c r="HSI316" s="75"/>
      <c r="HSK316" s="22"/>
      <c r="HSL316" s="131"/>
      <c r="HSN316" s="27"/>
      <c r="HSO316" s="19"/>
      <c r="HSQ316" s="75"/>
      <c r="HSS316" s="22"/>
      <c r="HST316" s="131"/>
      <c r="HSV316" s="27"/>
      <c r="HSW316" s="19"/>
      <c r="HSY316" s="75"/>
      <c r="HTA316" s="22"/>
      <c r="HTB316" s="131"/>
      <c r="HTD316" s="27"/>
      <c r="HTE316" s="19"/>
      <c r="HTG316" s="75"/>
      <c r="HTI316" s="22"/>
      <c r="HTJ316" s="131"/>
      <c r="HTL316" s="27"/>
      <c r="HTM316" s="19"/>
      <c r="HTO316" s="75"/>
      <c r="HTQ316" s="22"/>
      <c r="HTR316" s="131"/>
      <c r="HTT316" s="27"/>
      <c r="HTU316" s="19"/>
      <c r="HTW316" s="75"/>
      <c r="HTY316" s="22"/>
      <c r="HTZ316" s="131"/>
      <c r="HUB316" s="27"/>
      <c r="HUC316" s="19"/>
      <c r="HUE316" s="75"/>
      <c r="HUG316" s="22"/>
      <c r="HUH316" s="131"/>
      <c r="HUJ316" s="27"/>
      <c r="HUK316" s="19"/>
      <c r="HUM316" s="75"/>
      <c r="HUO316" s="22"/>
      <c r="HUP316" s="131"/>
      <c r="HUR316" s="27"/>
      <c r="HUS316" s="19"/>
      <c r="HUU316" s="75"/>
      <c r="HUW316" s="22"/>
      <c r="HUX316" s="131"/>
      <c r="HUZ316" s="27"/>
      <c r="HVA316" s="19"/>
      <c r="HVC316" s="75"/>
      <c r="HVE316" s="22"/>
      <c r="HVF316" s="131"/>
      <c r="HVH316" s="27"/>
      <c r="HVI316" s="19"/>
      <c r="HVK316" s="75"/>
      <c r="HVM316" s="22"/>
      <c r="HVN316" s="131"/>
      <c r="HVP316" s="27"/>
      <c r="HVQ316" s="19"/>
      <c r="HVS316" s="75"/>
      <c r="HVU316" s="22"/>
      <c r="HVV316" s="131"/>
      <c r="HVX316" s="27"/>
      <c r="HVY316" s="19"/>
      <c r="HWA316" s="75"/>
      <c r="HWC316" s="22"/>
      <c r="HWD316" s="131"/>
      <c r="HWF316" s="27"/>
      <c r="HWG316" s="19"/>
      <c r="HWI316" s="75"/>
      <c r="HWK316" s="22"/>
      <c r="HWL316" s="131"/>
      <c r="HWN316" s="27"/>
      <c r="HWO316" s="19"/>
      <c r="HWQ316" s="75"/>
      <c r="HWS316" s="22"/>
      <c r="HWT316" s="131"/>
      <c r="HWV316" s="27"/>
      <c r="HWW316" s="19"/>
      <c r="HWY316" s="75"/>
      <c r="HXA316" s="22"/>
      <c r="HXB316" s="131"/>
      <c r="HXD316" s="27"/>
      <c r="HXE316" s="19"/>
      <c r="HXG316" s="75"/>
      <c r="HXI316" s="22"/>
      <c r="HXJ316" s="131"/>
      <c r="HXL316" s="27"/>
      <c r="HXM316" s="19"/>
      <c r="HXO316" s="75"/>
      <c r="HXQ316" s="22"/>
      <c r="HXR316" s="131"/>
      <c r="HXT316" s="27"/>
      <c r="HXU316" s="19"/>
      <c r="HXW316" s="75"/>
      <c r="HXY316" s="22"/>
      <c r="HXZ316" s="131"/>
      <c r="HYB316" s="27"/>
      <c r="HYC316" s="19"/>
      <c r="HYE316" s="75"/>
      <c r="HYG316" s="22"/>
      <c r="HYH316" s="131"/>
      <c r="HYJ316" s="27"/>
      <c r="HYK316" s="19"/>
      <c r="HYM316" s="75"/>
      <c r="HYO316" s="22"/>
      <c r="HYP316" s="131"/>
      <c r="HYR316" s="27"/>
      <c r="HYS316" s="19"/>
      <c r="HYU316" s="75"/>
      <c r="HYW316" s="22"/>
      <c r="HYX316" s="131"/>
      <c r="HYZ316" s="27"/>
      <c r="HZA316" s="19"/>
      <c r="HZC316" s="75"/>
      <c r="HZE316" s="22"/>
      <c r="HZF316" s="131"/>
      <c r="HZH316" s="27"/>
      <c r="HZI316" s="19"/>
      <c r="HZK316" s="75"/>
      <c r="HZM316" s="22"/>
      <c r="HZN316" s="131"/>
      <c r="HZP316" s="27"/>
      <c r="HZQ316" s="19"/>
      <c r="HZS316" s="75"/>
      <c r="HZU316" s="22"/>
      <c r="HZV316" s="131"/>
      <c r="HZX316" s="27"/>
      <c r="HZY316" s="19"/>
      <c r="IAA316" s="75"/>
      <c r="IAC316" s="22"/>
      <c r="IAD316" s="131"/>
      <c r="IAF316" s="27"/>
      <c r="IAG316" s="19"/>
      <c r="IAI316" s="75"/>
      <c r="IAK316" s="22"/>
      <c r="IAL316" s="131"/>
      <c r="IAN316" s="27"/>
      <c r="IAO316" s="19"/>
      <c r="IAQ316" s="75"/>
      <c r="IAS316" s="22"/>
      <c r="IAT316" s="131"/>
      <c r="IAV316" s="27"/>
      <c r="IAW316" s="19"/>
      <c r="IAY316" s="75"/>
      <c r="IBA316" s="22"/>
      <c r="IBB316" s="131"/>
      <c r="IBD316" s="27"/>
      <c r="IBE316" s="19"/>
      <c r="IBG316" s="75"/>
      <c r="IBI316" s="22"/>
      <c r="IBJ316" s="131"/>
      <c r="IBL316" s="27"/>
      <c r="IBM316" s="19"/>
      <c r="IBO316" s="75"/>
      <c r="IBQ316" s="22"/>
      <c r="IBR316" s="131"/>
      <c r="IBT316" s="27"/>
      <c r="IBU316" s="19"/>
      <c r="IBW316" s="75"/>
      <c r="IBY316" s="22"/>
      <c r="IBZ316" s="131"/>
      <c r="ICB316" s="27"/>
      <c r="ICC316" s="19"/>
      <c r="ICE316" s="75"/>
      <c r="ICG316" s="22"/>
      <c r="ICH316" s="131"/>
      <c r="ICJ316" s="27"/>
      <c r="ICK316" s="19"/>
      <c r="ICM316" s="75"/>
      <c r="ICO316" s="22"/>
      <c r="ICP316" s="131"/>
      <c r="ICR316" s="27"/>
      <c r="ICS316" s="19"/>
      <c r="ICU316" s="75"/>
      <c r="ICW316" s="22"/>
      <c r="ICX316" s="131"/>
      <c r="ICZ316" s="27"/>
      <c r="IDA316" s="19"/>
      <c r="IDC316" s="75"/>
      <c r="IDE316" s="22"/>
      <c r="IDF316" s="131"/>
      <c r="IDH316" s="27"/>
      <c r="IDI316" s="19"/>
      <c r="IDK316" s="75"/>
      <c r="IDM316" s="22"/>
      <c r="IDN316" s="131"/>
      <c r="IDP316" s="27"/>
      <c r="IDQ316" s="19"/>
      <c r="IDS316" s="75"/>
      <c r="IDU316" s="22"/>
      <c r="IDV316" s="131"/>
      <c r="IDX316" s="27"/>
      <c r="IDY316" s="19"/>
      <c r="IEA316" s="75"/>
      <c r="IEC316" s="22"/>
      <c r="IED316" s="131"/>
      <c r="IEF316" s="27"/>
      <c r="IEG316" s="19"/>
      <c r="IEI316" s="75"/>
      <c r="IEK316" s="22"/>
      <c r="IEL316" s="131"/>
      <c r="IEN316" s="27"/>
      <c r="IEO316" s="19"/>
      <c r="IEQ316" s="75"/>
      <c r="IES316" s="22"/>
      <c r="IET316" s="131"/>
      <c r="IEV316" s="27"/>
      <c r="IEW316" s="19"/>
      <c r="IEY316" s="75"/>
      <c r="IFA316" s="22"/>
      <c r="IFB316" s="131"/>
      <c r="IFD316" s="27"/>
      <c r="IFE316" s="19"/>
      <c r="IFG316" s="75"/>
      <c r="IFI316" s="22"/>
      <c r="IFJ316" s="131"/>
      <c r="IFL316" s="27"/>
      <c r="IFM316" s="19"/>
      <c r="IFO316" s="75"/>
      <c r="IFQ316" s="22"/>
      <c r="IFR316" s="131"/>
      <c r="IFT316" s="27"/>
      <c r="IFU316" s="19"/>
      <c r="IFW316" s="75"/>
      <c r="IFY316" s="22"/>
      <c r="IFZ316" s="131"/>
      <c r="IGB316" s="27"/>
      <c r="IGC316" s="19"/>
      <c r="IGE316" s="75"/>
      <c r="IGG316" s="22"/>
      <c r="IGH316" s="131"/>
      <c r="IGJ316" s="27"/>
      <c r="IGK316" s="19"/>
      <c r="IGM316" s="75"/>
      <c r="IGO316" s="22"/>
      <c r="IGP316" s="131"/>
      <c r="IGR316" s="27"/>
      <c r="IGS316" s="19"/>
      <c r="IGU316" s="75"/>
      <c r="IGW316" s="22"/>
      <c r="IGX316" s="131"/>
      <c r="IGZ316" s="27"/>
      <c r="IHA316" s="19"/>
      <c r="IHC316" s="75"/>
      <c r="IHE316" s="22"/>
      <c r="IHF316" s="131"/>
      <c r="IHH316" s="27"/>
      <c r="IHI316" s="19"/>
      <c r="IHK316" s="75"/>
      <c r="IHM316" s="22"/>
      <c r="IHN316" s="131"/>
      <c r="IHP316" s="27"/>
      <c r="IHQ316" s="19"/>
      <c r="IHS316" s="75"/>
      <c r="IHU316" s="22"/>
      <c r="IHV316" s="131"/>
      <c r="IHX316" s="27"/>
      <c r="IHY316" s="19"/>
      <c r="IIA316" s="75"/>
      <c r="IIC316" s="22"/>
      <c r="IID316" s="131"/>
      <c r="IIF316" s="27"/>
      <c r="IIG316" s="19"/>
      <c r="III316" s="75"/>
      <c r="IIK316" s="22"/>
      <c r="IIL316" s="131"/>
      <c r="IIN316" s="27"/>
      <c r="IIO316" s="19"/>
      <c r="IIQ316" s="75"/>
      <c r="IIS316" s="22"/>
      <c r="IIT316" s="131"/>
      <c r="IIV316" s="27"/>
      <c r="IIW316" s="19"/>
      <c r="IIY316" s="75"/>
      <c r="IJA316" s="22"/>
      <c r="IJB316" s="131"/>
      <c r="IJD316" s="27"/>
      <c r="IJE316" s="19"/>
      <c r="IJG316" s="75"/>
      <c r="IJI316" s="22"/>
      <c r="IJJ316" s="131"/>
      <c r="IJL316" s="27"/>
      <c r="IJM316" s="19"/>
      <c r="IJO316" s="75"/>
      <c r="IJQ316" s="22"/>
      <c r="IJR316" s="131"/>
      <c r="IJT316" s="27"/>
      <c r="IJU316" s="19"/>
      <c r="IJW316" s="75"/>
      <c r="IJY316" s="22"/>
      <c r="IJZ316" s="131"/>
      <c r="IKB316" s="27"/>
      <c r="IKC316" s="19"/>
      <c r="IKE316" s="75"/>
      <c r="IKG316" s="22"/>
      <c r="IKH316" s="131"/>
      <c r="IKJ316" s="27"/>
      <c r="IKK316" s="19"/>
      <c r="IKM316" s="75"/>
      <c r="IKO316" s="22"/>
      <c r="IKP316" s="131"/>
      <c r="IKR316" s="27"/>
      <c r="IKS316" s="19"/>
      <c r="IKU316" s="75"/>
      <c r="IKW316" s="22"/>
      <c r="IKX316" s="131"/>
      <c r="IKZ316" s="27"/>
      <c r="ILA316" s="19"/>
      <c r="ILC316" s="75"/>
      <c r="ILE316" s="22"/>
      <c r="ILF316" s="131"/>
      <c r="ILH316" s="27"/>
      <c r="ILI316" s="19"/>
      <c r="ILK316" s="75"/>
      <c r="ILM316" s="22"/>
      <c r="ILN316" s="131"/>
      <c r="ILP316" s="27"/>
      <c r="ILQ316" s="19"/>
      <c r="ILS316" s="75"/>
      <c r="ILU316" s="22"/>
      <c r="ILV316" s="131"/>
      <c r="ILX316" s="27"/>
      <c r="ILY316" s="19"/>
      <c r="IMA316" s="75"/>
      <c r="IMC316" s="22"/>
      <c r="IMD316" s="131"/>
      <c r="IMF316" s="27"/>
      <c r="IMG316" s="19"/>
      <c r="IMI316" s="75"/>
      <c r="IMK316" s="22"/>
      <c r="IML316" s="131"/>
      <c r="IMN316" s="27"/>
      <c r="IMO316" s="19"/>
      <c r="IMQ316" s="75"/>
      <c r="IMS316" s="22"/>
      <c r="IMT316" s="131"/>
      <c r="IMV316" s="27"/>
      <c r="IMW316" s="19"/>
      <c r="IMY316" s="75"/>
      <c r="INA316" s="22"/>
      <c r="INB316" s="131"/>
      <c r="IND316" s="27"/>
      <c r="INE316" s="19"/>
      <c r="ING316" s="75"/>
      <c r="INI316" s="22"/>
      <c r="INJ316" s="131"/>
      <c r="INL316" s="27"/>
      <c r="INM316" s="19"/>
      <c r="INO316" s="75"/>
      <c r="INQ316" s="22"/>
      <c r="INR316" s="131"/>
      <c r="INT316" s="27"/>
      <c r="INU316" s="19"/>
      <c r="INW316" s="75"/>
      <c r="INY316" s="22"/>
      <c r="INZ316" s="131"/>
      <c r="IOB316" s="27"/>
      <c r="IOC316" s="19"/>
      <c r="IOE316" s="75"/>
      <c r="IOG316" s="22"/>
      <c r="IOH316" s="131"/>
      <c r="IOJ316" s="27"/>
      <c r="IOK316" s="19"/>
      <c r="IOM316" s="75"/>
      <c r="IOO316" s="22"/>
      <c r="IOP316" s="131"/>
      <c r="IOR316" s="27"/>
      <c r="IOS316" s="19"/>
      <c r="IOU316" s="75"/>
      <c r="IOW316" s="22"/>
      <c r="IOX316" s="131"/>
      <c r="IOZ316" s="27"/>
      <c r="IPA316" s="19"/>
      <c r="IPC316" s="75"/>
      <c r="IPE316" s="22"/>
      <c r="IPF316" s="131"/>
      <c r="IPH316" s="27"/>
      <c r="IPI316" s="19"/>
      <c r="IPK316" s="75"/>
      <c r="IPM316" s="22"/>
      <c r="IPN316" s="131"/>
      <c r="IPP316" s="27"/>
      <c r="IPQ316" s="19"/>
      <c r="IPS316" s="75"/>
      <c r="IPU316" s="22"/>
      <c r="IPV316" s="131"/>
      <c r="IPX316" s="27"/>
      <c r="IPY316" s="19"/>
      <c r="IQA316" s="75"/>
      <c r="IQC316" s="22"/>
      <c r="IQD316" s="131"/>
      <c r="IQF316" s="27"/>
      <c r="IQG316" s="19"/>
      <c r="IQI316" s="75"/>
      <c r="IQK316" s="22"/>
      <c r="IQL316" s="131"/>
      <c r="IQN316" s="27"/>
      <c r="IQO316" s="19"/>
      <c r="IQQ316" s="75"/>
      <c r="IQS316" s="22"/>
      <c r="IQT316" s="131"/>
      <c r="IQV316" s="27"/>
      <c r="IQW316" s="19"/>
      <c r="IQY316" s="75"/>
      <c r="IRA316" s="22"/>
      <c r="IRB316" s="131"/>
      <c r="IRD316" s="27"/>
      <c r="IRE316" s="19"/>
      <c r="IRG316" s="75"/>
      <c r="IRI316" s="22"/>
      <c r="IRJ316" s="131"/>
      <c r="IRL316" s="27"/>
      <c r="IRM316" s="19"/>
      <c r="IRO316" s="75"/>
      <c r="IRQ316" s="22"/>
      <c r="IRR316" s="131"/>
      <c r="IRT316" s="27"/>
      <c r="IRU316" s="19"/>
      <c r="IRW316" s="75"/>
      <c r="IRY316" s="22"/>
      <c r="IRZ316" s="131"/>
      <c r="ISB316" s="27"/>
      <c r="ISC316" s="19"/>
      <c r="ISE316" s="75"/>
      <c r="ISG316" s="22"/>
      <c r="ISH316" s="131"/>
      <c r="ISJ316" s="27"/>
      <c r="ISK316" s="19"/>
      <c r="ISM316" s="75"/>
      <c r="ISO316" s="22"/>
      <c r="ISP316" s="131"/>
      <c r="ISR316" s="27"/>
      <c r="ISS316" s="19"/>
      <c r="ISU316" s="75"/>
      <c r="ISW316" s="22"/>
      <c r="ISX316" s="131"/>
      <c r="ISZ316" s="27"/>
      <c r="ITA316" s="19"/>
      <c r="ITC316" s="75"/>
      <c r="ITE316" s="22"/>
      <c r="ITF316" s="131"/>
      <c r="ITH316" s="27"/>
      <c r="ITI316" s="19"/>
      <c r="ITK316" s="75"/>
      <c r="ITM316" s="22"/>
      <c r="ITN316" s="131"/>
      <c r="ITP316" s="27"/>
      <c r="ITQ316" s="19"/>
      <c r="ITS316" s="75"/>
      <c r="ITU316" s="22"/>
      <c r="ITV316" s="131"/>
      <c r="ITX316" s="27"/>
      <c r="ITY316" s="19"/>
      <c r="IUA316" s="75"/>
      <c r="IUC316" s="22"/>
      <c r="IUD316" s="131"/>
      <c r="IUF316" s="27"/>
      <c r="IUG316" s="19"/>
      <c r="IUI316" s="75"/>
      <c r="IUK316" s="22"/>
      <c r="IUL316" s="131"/>
      <c r="IUN316" s="27"/>
      <c r="IUO316" s="19"/>
      <c r="IUQ316" s="75"/>
      <c r="IUS316" s="22"/>
      <c r="IUT316" s="131"/>
      <c r="IUV316" s="27"/>
      <c r="IUW316" s="19"/>
      <c r="IUY316" s="75"/>
      <c r="IVA316" s="22"/>
      <c r="IVB316" s="131"/>
      <c r="IVD316" s="27"/>
      <c r="IVE316" s="19"/>
      <c r="IVG316" s="75"/>
      <c r="IVI316" s="22"/>
      <c r="IVJ316" s="131"/>
      <c r="IVL316" s="27"/>
      <c r="IVM316" s="19"/>
      <c r="IVO316" s="75"/>
      <c r="IVQ316" s="22"/>
      <c r="IVR316" s="131"/>
      <c r="IVT316" s="27"/>
      <c r="IVU316" s="19"/>
      <c r="IVW316" s="75"/>
      <c r="IVY316" s="22"/>
      <c r="IVZ316" s="131"/>
      <c r="IWB316" s="27"/>
      <c r="IWC316" s="19"/>
      <c r="IWE316" s="75"/>
      <c r="IWG316" s="22"/>
      <c r="IWH316" s="131"/>
      <c r="IWJ316" s="27"/>
      <c r="IWK316" s="19"/>
      <c r="IWM316" s="75"/>
      <c r="IWO316" s="22"/>
      <c r="IWP316" s="131"/>
      <c r="IWR316" s="27"/>
      <c r="IWS316" s="19"/>
      <c r="IWU316" s="75"/>
      <c r="IWW316" s="22"/>
      <c r="IWX316" s="131"/>
      <c r="IWZ316" s="27"/>
      <c r="IXA316" s="19"/>
      <c r="IXC316" s="75"/>
      <c r="IXE316" s="22"/>
      <c r="IXF316" s="131"/>
      <c r="IXH316" s="27"/>
      <c r="IXI316" s="19"/>
      <c r="IXK316" s="75"/>
      <c r="IXM316" s="22"/>
      <c r="IXN316" s="131"/>
      <c r="IXP316" s="27"/>
      <c r="IXQ316" s="19"/>
      <c r="IXS316" s="75"/>
      <c r="IXU316" s="22"/>
      <c r="IXV316" s="131"/>
      <c r="IXX316" s="27"/>
      <c r="IXY316" s="19"/>
      <c r="IYA316" s="75"/>
      <c r="IYC316" s="22"/>
      <c r="IYD316" s="131"/>
      <c r="IYF316" s="27"/>
      <c r="IYG316" s="19"/>
      <c r="IYI316" s="75"/>
      <c r="IYK316" s="22"/>
      <c r="IYL316" s="131"/>
      <c r="IYN316" s="27"/>
      <c r="IYO316" s="19"/>
      <c r="IYQ316" s="75"/>
      <c r="IYS316" s="22"/>
      <c r="IYT316" s="131"/>
      <c r="IYV316" s="27"/>
      <c r="IYW316" s="19"/>
      <c r="IYY316" s="75"/>
      <c r="IZA316" s="22"/>
      <c r="IZB316" s="131"/>
      <c r="IZD316" s="27"/>
      <c r="IZE316" s="19"/>
      <c r="IZG316" s="75"/>
      <c r="IZI316" s="22"/>
      <c r="IZJ316" s="131"/>
      <c r="IZL316" s="27"/>
      <c r="IZM316" s="19"/>
      <c r="IZO316" s="75"/>
      <c r="IZQ316" s="22"/>
      <c r="IZR316" s="131"/>
      <c r="IZT316" s="27"/>
      <c r="IZU316" s="19"/>
      <c r="IZW316" s="75"/>
      <c r="IZY316" s="22"/>
      <c r="IZZ316" s="131"/>
      <c r="JAB316" s="27"/>
      <c r="JAC316" s="19"/>
      <c r="JAE316" s="75"/>
      <c r="JAG316" s="22"/>
      <c r="JAH316" s="131"/>
      <c r="JAJ316" s="27"/>
      <c r="JAK316" s="19"/>
      <c r="JAM316" s="75"/>
      <c r="JAO316" s="22"/>
      <c r="JAP316" s="131"/>
      <c r="JAR316" s="27"/>
      <c r="JAS316" s="19"/>
      <c r="JAU316" s="75"/>
      <c r="JAW316" s="22"/>
      <c r="JAX316" s="131"/>
      <c r="JAZ316" s="27"/>
      <c r="JBA316" s="19"/>
      <c r="JBC316" s="75"/>
      <c r="JBE316" s="22"/>
      <c r="JBF316" s="131"/>
      <c r="JBH316" s="27"/>
      <c r="JBI316" s="19"/>
      <c r="JBK316" s="75"/>
      <c r="JBM316" s="22"/>
      <c r="JBN316" s="131"/>
      <c r="JBP316" s="27"/>
      <c r="JBQ316" s="19"/>
      <c r="JBS316" s="75"/>
      <c r="JBU316" s="22"/>
      <c r="JBV316" s="131"/>
      <c r="JBX316" s="27"/>
      <c r="JBY316" s="19"/>
      <c r="JCA316" s="75"/>
      <c r="JCC316" s="22"/>
      <c r="JCD316" s="131"/>
      <c r="JCF316" s="27"/>
      <c r="JCG316" s="19"/>
      <c r="JCI316" s="75"/>
      <c r="JCK316" s="22"/>
      <c r="JCL316" s="131"/>
      <c r="JCN316" s="27"/>
      <c r="JCO316" s="19"/>
      <c r="JCQ316" s="75"/>
      <c r="JCS316" s="22"/>
      <c r="JCT316" s="131"/>
      <c r="JCV316" s="27"/>
      <c r="JCW316" s="19"/>
      <c r="JCY316" s="75"/>
      <c r="JDA316" s="22"/>
      <c r="JDB316" s="131"/>
      <c r="JDD316" s="27"/>
      <c r="JDE316" s="19"/>
      <c r="JDG316" s="75"/>
      <c r="JDI316" s="22"/>
      <c r="JDJ316" s="131"/>
      <c r="JDL316" s="27"/>
      <c r="JDM316" s="19"/>
      <c r="JDO316" s="75"/>
      <c r="JDQ316" s="22"/>
      <c r="JDR316" s="131"/>
      <c r="JDT316" s="27"/>
      <c r="JDU316" s="19"/>
      <c r="JDW316" s="75"/>
      <c r="JDY316" s="22"/>
      <c r="JDZ316" s="131"/>
      <c r="JEB316" s="27"/>
      <c r="JEC316" s="19"/>
      <c r="JEE316" s="75"/>
      <c r="JEG316" s="22"/>
      <c r="JEH316" s="131"/>
      <c r="JEJ316" s="27"/>
      <c r="JEK316" s="19"/>
      <c r="JEM316" s="75"/>
      <c r="JEO316" s="22"/>
      <c r="JEP316" s="131"/>
      <c r="JER316" s="27"/>
      <c r="JES316" s="19"/>
      <c r="JEU316" s="75"/>
      <c r="JEW316" s="22"/>
      <c r="JEX316" s="131"/>
      <c r="JEZ316" s="27"/>
      <c r="JFA316" s="19"/>
      <c r="JFC316" s="75"/>
      <c r="JFE316" s="22"/>
      <c r="JFF316" s="131"/>
      <c r="JFH316" s="27"/>
      <c r="JFI316" s="19"/>
      <c r="JFK316" s="75"/>
      <c r="JFM316" s="22"/>
      <c r="JFN316" s="131"/>
      <c r="JFP316" s="27"/>
      <c r="JFQ316" s="19"/>
      <c r="JFS316" s="75"/>
      <c r="JFU316" s="22"/>
      <c r="JFV316" s="131"/>
      <c r="JFX316" s="27"/>
      <c r="JFY316" s="19"/>
      <c r="JGA316" s="75"/>
      <c r="JGC316" s="22"/>
      <c r="JGD316" s="131"/>
      <c r="JGF316" s="27"/>
      <c r="JGG316" s="19"/>
      <c r="JGI316" s="75"/>
      <c r="JGK316" s="22"/>
      <c r="JGL316" s="131"/>
      <c r="JGN316" s="27"/>
      <c r="JGO316" s="19"/>
      <c r="JGQ316" s="75"/>
      <c r="JGS316" s="22"/>
      <c r="JGT316" s="131"/>
      <c r="JGV316" s="27"/>
      <c r="JGW316" s="19"/>
      <c r="JGY316" s="75"/>
      <c r="JHA316" s="22"/>
      <c r="JHB316" s="131"/>
      <c r="JHD316" s="27"/>
      <c r="JHE316" s="19"/>
      <c r="JHG316" s="75"/>
      <c r="JHI316" s="22"/>
      <c r="JHJ316" s="131"/>
      <c r="JHL316" s="27"/>
      <c r="JHM316" s="19"/>
      <c r="JHO316" s="75"/>
      <c r="JHQ316" s="22"/>
      <c r="JHR316" s="131"/>
      <c r="JHT316" s="27"/>
      <c r="JHU316" s="19"/>
      <c r="JHW316" s="75"/>
      <c r="JHY316" s="22"/>
      <c r="JHZ316" s="131"/>
      <c r="JIB316" s="27"/>
      <c r="JIC316" s="19"/>
      <c r="JIE316" s="75"/>
      <c r="JIG316" s="22"/>
      <c r="JIH316" s="131"/>
      <c r="JIJ316" s="27"/>
      <c r="JIK316" s="19"/>
      <c r="JIM316" s="75"/>
      <c r="JIO316" s="22"/>
      <c r="JIP316" s="131"/>
      <c r="JIR316" s="27"/>
      <c r="JIS316" s="19"/>
      <c r="JIU316" s="75"/>
      <c r="JIW316" s="22"/>
      <c r="JIX316" s="131"/>
      <c r="JIZ316" s="27"/>
      <c r="JJA316" s="19"/>
      <c r="JJC316" s="75"/>
      <c r="JJE316" s="22"/>
      <c r="JJF316" s="131"/>
      <c r="JJH316" s="27"/>
      <c r="JJI316" s="19"/>
      <c r="JJK316" s="75"/>
      <c r="JJM316" s="22"/>
      <c r="JJN316" s="131"/>
      <c r="JJP316" s="27"/>
      <c r="JJQ316" s="19"/>
      <c r="JJS316" s="75"/>
      <c r="JJU316" s="22"/>
      <c r="JJV316" s="131"/>
      <c r="JJX316" s="27"/>
      <c r="JJY316" s="19"/>
      <c r="JKA316" s="75"/>
      <c r="JKC316" s="22"/>
      <c r="JKD316" s="131"/>
      <c r="JKF316" s="27"/>
      <c r="JKG316" s="19"/>
      <c r="JKI316" s="75"/>
      <c r="JKK316" s="22"/>
      <c r="JKL316" s="131"/>
      <c r="JKN316" s="27"/>
      <c r="JKO316" s="19"/>
      <c r="JKQ316" s="75"/>
      <c r="JKS316" s="22"/>
      <c r="JKT316" s="131"/>
      <c r="JKV316" s="27"/>
      <c r="JKW316" s="19"/>
      <c r="JKY316" s="75"/>
      <c r="JLA316" s="22"/>
      <c r="JLB316" s="131"/>
      <c r="JLD316" s="27"/>
      <c r="JLE316" s="19"/>
      <c r="JLG316" s="75"/>
      <c r="JLI316" s="22"/>
      <c r="JLJ316" s="131"/>
      <c r="JLL316" s="27"/>
      <c r="JLM316" s="19"/>
      <c r="JLO316" s="75"/>
      <c r="JLQ316" s="22"/>
      <c r="JLR316" s="131"/>
      <c r="JLT316" s="27"/>
      <c r="JLU316" s="19"/>
      <c r="JLW316" s="75"/>
      <c r="JLY316" s="22"/>
      <c r="JLZ316" s="131"/>
      <c r="JMB316" s="27"/>
      <c r="JMC316" s="19"/>
      <c r="JME316" s="75"/>
      <c r="JMG316" s="22"/>
      <c r="JMH316" s="131"/>
      <c r="JMJ316" s="27"/>
      <c r="JMK316" s="19"/>
      <c r="JMM316" s="75"/>
      <c r="JMO316" s="22"/>
      <c r="JMP316" s="131"/>
      <c r="JMR316" s="27"/>
      <c r="JMS316" s="19"/>
      <c r="JMU316" s="75"/>
      <c r="JMW316" s="22"/>
      <c r="JMX316" s="131"/>
      <c r="JMZ316" s="27"/>
      <c r="JNA316" s="19"/>
      <c r="JNC316" s="75"/>
      <c r="JNE316" s="22"/>
      <c r="JNF316" s="131"/>
      <c r="JNH316" s="27"/>
      <c r="JNI316" s="19"/>
      <c r="JNK316" s="75"/>
      <c r="JNM316" s="22"/>
      <c r="JNN316" s="131"/>
      <c r="JNP316" s="27"/>
      <c r="JNQ316" s="19"/>
      <c r="JNS316" s="75"/>
      <c r="JNU316" s="22"/>
      <c r="JNV316" s="131"/>
      <c r="JNX316" s="27"/>
      <c r="JNY316" s="19"/>
      <c r="JOA316" s="75"/>
      <c r="JOC316" s="22"/>
      <c r="JOD316" s="131"/>
      <c r="JOF316" s="27"/>
      <c r="JOG316" s="19"/>
      <c r="JOI316" s="75"/>
      <c r="JOK316" s="22"/>
      <c r="JOL316" s="131"/>
      <c r="JON316" s="27"/>
      <c r="JOO316" s="19"/>
      <c r="JOQ316" s="75"/>
      <c r="JOS316" s="22"/>
      <c r="JOT316" s="131"/>
      <c r="JOV316" s="27"/>
      <c r="JOW316" s="19"/>
      <c r="JOY316" s="75"/>
      <c r="JPA316" s="22"/>
      <c r="JPB316" s="131"/>
      <c r="JPD316" s="27"/>
      <c r="JPE316" s="19"/>
      <c r="JPG316" s="75"/>
      <c r="JPI316" s="22"/>
      <c r="JPJ316" s="131"/>
      <c r="JPL316" s="27"/>
      <c r="JPM316" s="19"/>
      <c r="JPO316" s="75"/>
      <c r="JPQ316" s="22"/>
      <c r="JPR316" s="131"/>
      <c r="JPT316" s="27"/>
      <c r="JPU316" s="19"/>
      <c r="JPW316" s="75"/>
      <c r="JPY316" s="22"/>
      <c r="JPZ316" s="131"/>
      <c r="JQB316" s="27"/>
      <c r="JQC316" s="19"/>
      <c r="JQE316" s="75"/>
      <c r="JQG316" s="22"/>
      <c r="JQH316" s="131"/>
      <c r="JQJ316" s="27"/>
      <c r="JQK316" s="19"/>
      <c r="JQM316" s="75"/>
      <c r="JQO316" s="22"/>
      <c r="JQP316" s="131"/>
      <c r="JQR316" s="27"/>
      <c r="JQS316" s="19"/>
      <c r="JQU316" s="75"/>
      <c r="JQW316" s="22"/>
      <c r="JQX316" s="131"/>
      <c r="JQZ316" s="27"/>
      <c r="JRA316" s="19"/>
      <c r="JRC316" s="75"/>
      <c r="JRE316" s="22"/>
      <c r="JRF316" s="131"/>
      <c r="JRH316" s="27"/>
      <c r="JRI316" s="19"/>
      <c r="JRK316" s="75"/>
      <c r="JRM316" s="22"/>
      <c r="JRN316" s="131"/>
      <c r="JRP316" s="27"/>
      <c r="JRQ316" s="19"/>
      <c r="JRS316" s="75"/>
      <c r="JRU316" s="22"/>
      <c r="JRV316" s="131"/>
      <c r="JRX316" s="27"/>
      <c r="JRY316" s="19"/>
      <c r="JSA316" s="75"/>
      <c r="JSC316" s="22"/>
      <c r="JSD316" s="131"/>
      <c r="JSF316" s="27"/>
      <c r="JSG316" s="19"/>
      <c r="JSI316" s="75"/>
      <c r="JSK316" s="22"/>
      <c r="JSL316" s="131"/>
      <c r="JSN316" s="27"/>
      <c r="JSO316" s="19"/>
      <c r="JSQ316" s="75"/>
      <c r="JSS316" s="22"/>
      <c r="JST316" s="131"/>
      <c r="JSV316" s="27"/>
      <c r="JSW316" s="19"/>
      <c r="JSY316" s="75"/>
      <c r="JTA316" s="22"/>
      <c r="JTB316" s="131"/>
      <c r="JTD316" s="27"/>
      <c r="JTE316" s="19"/>
      <c r="JTG316" s="75"/>
      <c r="JTI316" s="22"/>
      <c r="JTJ316" s="131"/>
      <c r="JTL316" s="27"/>
      <c r="JTM316" s="19"/>
      <c r="JTO316" s="75"/>
      <c r="JTQ316" s="22"/>
      <c r="JTR316" s="131"/>
      <c r="JTT316" s="27"/>
      <c r="JTU316" s="19"/>
      <c r="JTW316" s="75"/>
      <c r="JTY316" s="22"/>
      <c r="JTZ316" s="131"/>
      <c r="JUB316" s="27"/>
      <c r="JUC316" s="19"/>
      <c r="JUE316" s="75"/>
      <c r="JUG316" s="22"/>
      <c r="JUH316" s="131"/>
      <c r="JUJ316" s="27"/>
      <c r="JUK316" s="19"/>
      <c r="JUM316" s="75"/>
      <c r="JUO316" s="22"/>
      <c r="JUP316" s="131"/>
      <c r="JUR316" s="27"/>
      <c r="JUS316" s="19"/>
      <c r="JUU316" s="75"/>
      <c r="JUW316" s="22"/>
      <c r="JUX316" s="131"/>
      <c r="JUZ316" s="27"/>
      <c r="JVA316" s="19"/>
      <c r="JVC316" s="75"/>
      <c r="JVE316" s="22"/>
      <c r="JVF316" s="131"/>
      <c r="JVH316" s="27"/>
      <c r="JVI316" s="19"/>
      <c r="JVK316" s="75"/>
      <c r="JVM316" s="22"/>
      <c r="JVN316" s="131"/>
      <c r="JVP316" s="27"/>
      <c r="JVQ316" s="19"/>
      <c r="JVS316" s="75"/>
      <c r="JVU316" s="22"/>
      <c r="JVV316" s="131"/>
      <c r="JVX316" s="27"/>
      <c r="JVY316" s="19"/>
      <c r="JWA316" s="75"/>
      <c r="JWC316" s="22"/>
      <c r="JWD316" s="131"/>
      <c r="JWF316" s="27"/>
      <c r="JWG316" s="19"/>
      <c r="JWI316" s="75"/>
      <c r="JWK316" s="22"/>
      <c r="JWL316" s="131"/>
      <c r="JWN316" s="27"/>
      <c r="JWO316" s="19"/>
      <c r="JWQ316" s="75"/>
      <c r="JWS316" s="22"/>
      <c r="JWT316" s="131"/>
      <c r="JWV316" s="27"/>
      <c r="JWW316" s="19"/>
      <c r="JWY316" s="75"/>
      <c r="JXA316" s="22"/>
      <c r="JXB316" s="131"/>
      <c r="JXD316" s="27"/>
      <c r="JXE316" s="19"/>
      <c r="JXG316" s="75"/>
      <c r="JXI316" s="22"/>
      <c r="JXJ316" s="131"/>
      <c r="JXL316" s="27"/>
      <c r="JXM316" s="19"/>
      <c r="JXO316" s="75"/>
      <c r="JXQ316" s="22"/>
      <c r="JXR316" s="131"/>
      <c r="JXT316" s="27"/>
      <c r="JXU316" s="19"/>
      <c r="JXW316" s="75"/>
      <c r="JXY316" s="22"/>
      <c r="JXZ316" s="131"/>
      <c r="JYB316" s="27"/>
      <c r="JYC316" s="19"/>
      <c r="JYE316" s="75"/>
      <c r="JYG316" s="22"/>
      <c r="JYH316" s="131"/>
      <c r="JYJ316" s="27"/>
      <c r="JYK316" s="19"/>
      <c r="JYM316" s="75"/>
      <c r="JYO316" s="22"/>
      <c r="JYP316" s="131"/>
      <c r="JYR316" s="27"/>
      <c r="JYS316" s="19"/>
      <c r="JYU316" s="75"/>
      <c r="JYW316" s="22"/>
      <c r="JYX316" s="131"/>
      <c r="JYZ316" s="27"/>
      <c r="JZA316" s="19"/>
      <c r="JZC316" s="75"/>
      <c r="JZE316" s="22"/>
      <c r="JZF316" s="131"/>
      <c r="JZH316" s="27"/>
      <c r="JZI316" s="19"/>
      <c r="JZK316" s="75"/>
      <c r="JZM316" s="22"/>
      <c r="JZN316" s="131"/>
      <c r="JZP316" s="27"/>
      <c r="JZQ316" s="19"/>
      <c r="JZS316" s="75"/>
      <c r="JZU316" s="22"/>
      <c r="JZV316" s="131"/>
      <c r="JZX316" s="27"/>
      <c r="JZY316" s="19"/>
      <c r="KAA316" s="75"/>
      <c r="KAC316" s="22"/>
      <c r="KAD316" s="131"/>
      <c r="KAF316" s="27"/>
      <c r="KAG316" s="19"/>
      <c r="KAI316" s="75"/>
      <c r="KAK316" s="22"/>
      <c r="KAL316" s="131"/>
      <c r="KAN316" s="27"/>
      <c r="KAO316" s="19"/>
      <c r="KAQ316" s="75"/>
      <c r="KAS316" s="22"/>
      <c r="KAT316" s="131"/>
      <c r="KAV316" s="27"/>
      <c r="KAW316" s="19"/>
      <c r="KAY316" s="75"/>
      <c r="KBA316" s="22"/>
      <c r="KBB316" s="131"/>
      <c r="KBD316" s="27"/>
      <c r="KBE316" s="19"/>
      <c r="KBG316" s="75"/>
      <c r="KBI316" s="22"/>
      <c r="KBJ316" s="131"/>
      <c r="KBL316" s="27"/>
      <c r="KBM316" s="19"/>
      <c r="KBO316" s="75"/>
      <c r="KBQ316" s="22"/>
      <c r="KBR316" s="131"/>
      <c r="KBT316" s="27"/>
      <c r="KBU316" s="19"/>
      <c r="KBW316" s="75"/>
      <c r="KBY316" s="22"/>
      <c r="KBZ316" s="131"/>
      <c r="KCB316" s="27"/>
      <c r="KCC316" s="19"/>
      <c r="KCE316" s="75"/>
      <c r="KCG316" s="22"/>
      <c r="KCH316" s="131"/>
      <c r="KCJ316" s="27"/>
      <c r="KCK316" s="19"/>
      <c r="KCM316" s="75"/>
      <c r="KCO316" s="22"/>
      <c r="KCP316" s="131"/>
      <c r="KCR316" s="27"/>
      <c r="KCS316" s="19"/>
      <c r="KCU316" s="75"/>
      <c r="KCW316" s="22"/>
      <c r="KCX316" s="131"/>
      <c r="KCZ316" s="27"/>
      <c r="KDA316" s="19"/>
      <c r="KDC316" s="75"/>
      <c r="KDE316" s="22"/>
      <c r="KDF316" s="131"/>
      <c r="KDH316" s="27"/>
      <c r="KDI316" s="19"/>
      <c r="KDK316" s="75"/>
      <c r="KDM316" s="22"/>
      <c r="KDN316" s="131"/>
      <c r="KDP316" s="27"/>
      <c r="KDQ316" s="19"/>
      <c r="KDS316" s="75"/>
      <c r="KDU316" s="22"/>
      <c r="KDV316" s="131"/>
      <c r="KDX316" s="27"/>
      <c r="KDY316" s="19"/>
      <c r="KEA316" s="75"/>
      <c r="KEC316" s="22"/>
      <c r="KED316" s="131"/>
      <c r="KEF316" s="27"/>
      <c r="KEG316" s="19"/>
      <c r="KEI316" s="75"/>
      <c r="KEK316" s="22"/>
      <c r="KEL316" s="131"/>
      <c r="KEN316" s="27"/>
      <c r="KEO316" s="19"/>
      <c r="KEQ316" s="75"/>
      <c r="KES316" s="22"/>
      <c r="KET316" s="131"/>
      <c r="KEV316" s="27"/>
      <c r="KEW316" s="19"/>
      <c r="KEY316" s="75"/>
      <c r="KFA316" s="22"/>
      <c r="KFB316" s="131"/>
      <c r="KFD316" s="27"/>
      <c r="KFE316" s="19"/>
      <c r="KFG316" s="75"/>
      <c r="KFI316" s="22"/>
      <c r="KFJ316" s="131"/>
      <c r="KFL316" s="27"/>
      <c r="KFM316" s="19"/>
      <c r="KFO316" s="75"/>
      <c r="KFQ316" s="22"/>
      <c r="KFR316" s="131"/>
      <c r="KFT316" s="27"/>
      <c r="KFU316" s="19"/>
      <c r="KFW316" s="75"/>
      <c r="KFY316" s="22"/>
      <c r="KFZ316" s="131"/>
      <c r="KGB316" s="27"/>
      <c r="KGC316" s="19"/>
      <c r="KGE316" s="75"/>
      <c r="KGG316" s="22"/>
      <c r="KGH316" s="131"/>
      <c r="KGJ316" s="27"/>
      <c r="KGK316" s="19"/>
      <c r="KGM316" s="75"/>
      <c r="KGO316" s="22"/>
      <c r="KGP316" s="131"/>
      <c r="KGR316" s="27"/>
      <c r="KGS316" s="19"/>
      <c r="KGU316" s="75"/>
      <c r="KGW316" s="22"/>
      <c r="KGX316" s="131"/>
      <c r="KGZ316" s="27"/>
      <c r="KHA316" s="19"/>
      <c r="KHC316" s="75"/>
      <c r="KHE316" s="22"/>
      <c r="KHF316" s="131"/>
      <c r="KHH316" s="27"/>
      <c r="KHI316" s="19"/>
      <c r="KHK316" s="75"/>
      <c r="KHM316" s="22"/>
      <c r="KHN316" s="131"/>
      <c r="KHP316" s="27"/>
      <c r="KHQ316" s="19"/>
      <c r="KHS316" s="75"/>
      <c r="KHU316" s="22"/>
      <c r="KHV316" s="131"/>
      <c r="KHX316" s="27"/>
      <c r="KHY316" s="19"/>
      <c r="KIA316" s="75"/>
      <c r="KIC316" s="22"/>
      <c r="KID316" s="131"/>
      <c r="KIF316" s="27"/>
      <c r="KIG316" s="19"/>
      <c r="KII316" s="75"/>
      <c r="KIK316" s="22"/>
      <c r="KIL316" s="131"/>
      <c r="KIN316" s="27"/>
      <c r="KIO316" s="19"/>
      <c r="KIQ316" s="75"/>
      <c r="KIS316" s="22"/>
      <c r="KIT316" s="131"/>
      <c r="KIV316" s="27"/>
      <c r="KIW316" s="19"/>
      <c r="KIY316" s="75"/>
      <c r="KJA316" s="22"/>
      <c r="KJB316" s="131"/>
      <c r="KJD316" s="27"/>
      <c r="KJE316" s="19"/>
      <c r="KJG316" s="75"/>
      <c r="KJI316" s="22"/>
      <c r="KJJ316" s="131"/>
      <c r="KJL316" s="27"/>
      <c r="KJM316" s="19"/>
      <c r="KJO316" s="75"/>
      <c r="KJQ316" s="22"/>
      <c r="KJR316" s="131"/>
      <c r="KJT316" s="27"/>
      <c r="KJU316" s="19"/>
      <c r="KJW316" s="75"/>
      <c r="KJY316" s="22"/>
      <c r="KJZ316" s="131"/>
      <c r="KKB316" s="27"/>
      <c r="KKC316" s="19"/>
      <c r="KKE316" s="75"/>
      <c r="KKG316" s="22"/>
      <c r="KKH316" s="131"/>
      <c r="KKJ316" s="27"/>
      <c r="KKK316" s="19"/>
      <c r="KKM316" s="75"/>
      <c r="KKO316" s="22"/>
      <c r="KKP316" s="131"/>
      <c r="KKR316" s="27"/>
      <c r="KKS316" s="19"/>
      <c r="KKU316" s="75"/>
      <c r="KKW316" s="22"/>
      <c r="KKX316" s="131"/>
      <c r="KKZ316" s="27"/>
      <c r="KLA316" s="19"/>
      <c r="KLC316" s="75"/>
      <c r="KLE316" s="22"/>
      <c r="KLF316" s="131"/>
      <c r="KLH316" s="27"/>
      <c r="KLI316" s="19"/>
      <c r="KLK316" s="75"/>
      <c r="KLM316" s="22"/>
      <c r="KLN316" s="131"/>
      <c r="KLP316" s="27"/>
      <c r="KLQ316" s="19"/>
      <c r="KLS316" s="75"/>
      <c r="KLU316" s="22"/>
      <c r="KLV316" s="131"/>
      <c r="KLX316" s="27"/>
      <c r="KLY316" s="19"/>
      <c r="KMA316" s="75"/>
      <c r="KMC316" s="22"/>
      <c r="KMD316" s="131"/>
      <c r="KMF316" s="27"/>
      <c r="KMG316" s="19"/>
      <c r="KMI316" s="75"/>
      <c r="KMK316" s="22"/>
      <c r="KML316" s="131"/>
      <c r="KMN316" s="27"/>
      <c r="KMO316" s="19"/>
      <c r="KMQ316" s="75"/>
      <c r="KMS316" s="22"/>
      <c r="KMT316" s="131"/>
      <c r="KMV316" s="27"/>
      <c r="KMW316" s="19"/>
      <c r="KMY316" s="75"/>
      <c r="KNA316" s="22"/>
      <c r="KNB316" s="131"/>
      <c r="KND316" s="27"/>
      <c r="KNE316" s="19"/>
      <c r="KNG316" s="75"/>
      <c r="KNI316" s="22"/>
      <c r="KNJ316" s="131"/>
      <c r="KNL316" s="27"/>
      <c r="KNM316" s="19"/>
      <c r="KNO316" s="75"/>
      <c r="KNQ316" s="22"/>
      <c r="KNR316" s="131"/>
      <c r="KNT316" s="27"/>
      <c r="KNU316" s="19"/>
      <c r="KNW316" s="75"/>
      <c r="KNY316" s="22"/>
      <c r="KNZ316" s="131"/>
      <c r="KOB316" s="27"/>
      <c r="KOC316" s="19"/>
      <c r="KOE316" s="75"/>
      <c r="KOG316" s="22"/>
      <c r="KOH316" s="131"/>
      <c r="KOJ316" s="27"/>
      <c r="KOK316" s="19"/>
      <c r="KOM316" s="75"/>
      <c r="KOO316" s="22"/>
      <c r="KOP316" s="131"/>
      <c r="KOR316" s="27"/>
      <c r="KOS316" s="19"/>
      <c r="KOU316" s="75"/>
      <c r="KOW316" s="22"/>
      <c r="KOX316" s="131"/>
      <c r="KOZ316" s="27"/>
      <c r="KPA316" s="19"/>
      <c r="KPC316" s="75"/>
      <c r="KPE316" s="22"/>
      <c r="KPF316" s="131"/>
      <c r="KPH316" s="27"/>
      <c r="KPI316" s="19"/>
      <c r="KPK316" s="75"/>
      <c r="KPM316" s="22"/>
      <c r="KPN316" s="131"/>
      <c r="KPP316" s="27"/>
      <c r="KPQ316" s="19"/>
      <c r="KPS316" s="75"/>
      <c r="KPU316" s="22"/>
      <c r="KPV316" s="131"/>
      <c r="KPX316" s="27"/>
      <c r="KPY316" s="19"/>
      <c r="KQA316" s="75"/>
      <c r="KQC316" s="22"/>
      <c r="KQD316" s="131"/>
      <c r="KQF316" s="27"/>
      <c r="KQG316" s="19"/>
      <c r="KQI316" s="75"/>
      <c r="KQK316" s="22"/>
      <c r="KQL316" s="131"/>
      <c r="KQN316" s="27"/>
      <c r="KQO316" s="19"/>
      <c r="KQQ316" s="75"/>
      <c r="KQS316" s="22"/>
      <c r="KQT316" s="131"/>
      <c r="KQV316" s="27"/>
      <c r="KQW316" s="19"/>
      <c r="KQY316" s="75"/>
      <c r="KRA316" s="22"/>
      <c r="KRB316" s="131"/>
      <c r="KRD316" s="27"/>
      <c r="KRE316" s="19"/>
      <c r="KRG316" s="75"/>
      <c r="KRI316" s="22"/>
      <c r="KRJ316" s="131"/>
      <c r="KRL316" s="27"/>
      <c r="KRM316" s="19"/>
      <c r="KRO316" s="75"/>
      <c r="KRQ316" s="22"/>
      <c r="KRR316" s="131"/>
      <c r="KRT316" s="27"/>
      <c r="KRU316" s="19"/>
      <c r="KRW316" s="75"/>
      <c r="KRY316" s="22"/>
      <c r="KRZ316" s="131"/>
      <c r="KSB316" s="27"/>
      <c r="KSC316" s="19"/>
      <c r="KSE316" s="75"/>
      <c r="KSG316" s="22"/>
      <c r="KSH316" s="131"/>
      <c r="KSJ316" s="27"/>
      <c r="KSK316" s="19"/>
      <c r="KSM316" s="75"/>
      <c r="KSO316" s="22"/>
      <c r="KSP316" s="131"/>
      <c r="KSR316" s="27"/>
      <c r="KSS316" s="19"/>
      <c r="KSU316" s="75"/>
      <c r="KSW316" s="22"/>
      <c r="KSX316" s="131"/>
      <c r="KSZ316" s="27"/>
      <c r="KTA316" s="19"/>
      <c r="KTC316" s="75"/>
      <c r="KTE316" s="22"/>
      <c r="KTF316" s="131"/>
      <c r="KTH316" s="27"/>
      <c r="KTI316" s="19"/>
      <c r="KTK316" s="75"/>
      <c r="KTM316" s="22"/>
      <c r="KTN316" s="131"/>
      <c r="KTP316" s="27"/>
      <c r="KTQ316" s="19"/>
      <c r="KTS316" s="75"/>
      <c r="KTU316" s="22"/>
      <c r="KTV316" s="131"/>
      <c r="KTX316" s="27"/>
      <c r="KTY316" s="19"/>
      <c r="KUA316" s="75"/>
      <c r="KUC316" s="22"/>
      <c r="KUD316" s="131"/>
      <c r="KUF316" s="27"/>
      <c r="KUG316" s="19"/>
      <c r="KUI316" s="75"/>
      <c r="KUK316" s="22"/>
      <c r="KUL316" s="131"/>
      <c r="KUN316" s="27"/>
      <c r="KUO316" s="19"/>
      <c r="KUQ316" s="75"/>
      <c r="KUS316" s="22"/>
      <c r="KUT316" s="131"/>
      <c r="KUV316" s="27"/>
      <c r="KUW316" s="19"/>
      <c r="KUY316" s="75"/>
      <c r="KVA316" s="22"/>
      <c r="KVB316" s="131"/>
      <c r="KVD316" s="27"/>
      <c r="KVE316" s="19"/>
      <c r="KVG316" s="75"/>
      <c r="KVI316" s="22"/>
      <c r="KVJ316" s="131"/>
      <c r="KVL316" s="27"/>
      <c r="KVM316" s="19"/>
      <c r="KVO316" s="75"/>
      <c r="KVQ316" s="22"/>
      <c r="KVR316" s="131"/>
      <c r="KVT316" s="27"/>
      <c r="KVU316" s="19"/>
      <c r="KVW316" s="75"/>
      <c r="KVY316" s="22"/>
      <c r="KVZ316" s="131"/>
      <c r="KWB316" s="27"/>
      <c r="KWC316" s="19"/>
      <c r="KWE316" s="75"/>
      <c r="KWG316" s="22"/>
      <c r="KWH316" s="131"/>
      <c r="KWJ316" s="27"/>
      <c r="KWK316" s="19"/>
      <c r="KWM316" s="75"/>
      <c r="KWO316" s="22"/>
      <c r="KWP316" s="131"/>
      <c r="KWR316" s="27"/>
      <c r="KWS316" s="19"/>
      <c r="KWU316" s="75"/>
      <c r="KWW316" s="22"/>
      <c r="KWX316" s="131"/>
      <c r="KWZ316" s="27"/>
      <c r="KXA316" s="19"/>
      <c r="KXC316" s="75"/>
      <c r="KXE316" s="22"/>
      <c r="KXF316" s="131"/>
      <c r="KXH316" s="27"/>
      <c r="KXI316" s="19"/>
      <c r="KXK316" s="75"/>
      <c r="KXM316" s="22"/>
      <c r="KXN316" s="131"/>
      <c r="KXP316" s="27"/>
      <c r="KXQ316" s="19"/>
      <c r="KXS316" s="75"/>
      <c r="KXU316" s="22"/>
      <c r="KXV316" s="131"/>
      <c r="KXX316" s="27"/>
      <c r="KXY316" s="19"/>
      <c r="KYA316" s="75"/>
      <c r="KYC316" s="22"/>
      <c r="KYD316" s="131"/>
      <c r="KYF316" s="27"/>
      <c r="KYG316" s="19"/>
      <c r="KYI316" s="75"/>
      <c r="KYK316" s="22"/>
      <c r="KYL316" s="131"/>
      <c r="KYN316" s="27"/>
      <c r="KYO316" s="19"/>
      <c r="KYQ316" s="75"/>
      <c r="KYS316" s="22"/>
      <c r="KYT316" s="131"/>
      <c r="KYV316" s="27"/>
      <c r="KYW316" s="19"/>
      <c r="KYY316" s="75"/>
      <c r="KZA316" s="22"/>
      <c r="KZB316" s="131"/>
      <c r="KZD316" s="27"/>
      <c r="KZE316" s="19"/>
      <c r="KZG316" s="75"/>
      <c r="KZI316" s="22"/>
      <c r="KZJ316" s="131"/>
      <c r="KZL316" s="27"/>
      <c r="KZM316" s="19"/>
      <c r="KZO316" s="75"/>
      <c r="KZQ316" s="22"/>
      <c r="KZR316" s="131"/>
      <c r="KZT316" s="27"/>
      <c r="KZU316" s="19"/>
      <c r="KZW316" s="75"/>
      <c r="KZY316" s="22"/>
      <c r="KZZ316" s="131"/>
      <c r="LAB316" s="27"/>
      <c r="LAC316" s="19"/>
      <c r="LAE316" s="75"/>
      <c r="LAG316" s="22"/>
      <c r="LAH316" s="131"/>
      <c r="LAJ316" s="27"/>
      <c r="LAK316" s="19"/>
      <c r="LAM316" s="75"/>
      <c r="LAO316" s="22"/>
      <c r="LAP316" s="131"/>
      <c r="LAR316" s="27"/>
      <c r="LAS316" s="19"/>
      <c r="LAU316" s="75"/>
      <c r="LAW316" s="22"/>
      <c r="LAX316" s="131"/>
      <c r="LAZ316" s="27"/>
      <c r="LBA316" s="19"/>
      <c r="LBC316" s="75"/>
      <c r="LBE316" s="22"/>
      <c r="LBF316" s="131"/>
      <c r="LBH316" s="27"/>
      <c r="LBI316" s="19"/>
      <c r="LBK316" s="75"/>
      <c r="LBM316" s="22"/>
      <c r="LBN316" s="131"/>
      <c r="LBP316" s="27"/>
      <c r="LBQ316" s="19"/>
      <c r="LBS316" s="75"/>
      <c r="LBU316" s="22"/>
      <c r="LBV316" s="131"/>
      <c r="LBX316" s="27"/>
      <c r="LBY316" s="19"/>
      <c r="LCA316" s="75"/>
      <c r="LCC316" s="22"/>
      <c r="LCD316" s="131"/>
      <c r="LCF316" s="27"/>
      <c r="LCG316" s="19"/>
      <c r="LCI316" s="75"/>
      <c r="LCK316" s="22"/>
      <c r="LCL316" s="131"/>
      <c r="LCN316" s="27"/>
      <c r="LCO316" s="19"/>
      <c r="LCQ316" s="75"/>
      <c r="LCS316" s="22"/>
      <c r="LCT316" s="131"/>
      <c r="LCV316" s="27"/>
      <c r="LCW316" s="19"/>
      <c r="LCY316" s="75"/>
      <c r="LDA316" s="22"/>
      <c r="LDB316" s="131"/>
      <c r="LDD316" s="27"/>
      <c r="LDE316" s="19"/>
      <c r="LDG316" s="75"/>
      <c r="LDI316" s="22"/>
      <c r="LDJ316" s="131"/>
      <c r="LDL316" s="27"/>
      <c r="LDM316" s="19"/>
      <c r="LDO316" s="75"/>
      <c r="LDQ316" s="22"/>
      <c r="LDR316" s="131"/>
      <c r="LDT316" s="27"/>
      <c r="LDU316" s="19"/>
      <c r="LDW316" s="75"/>
      <c r="LDY316" s="22"/>
      <c r="LDZ316" s="131"/>
      <c r="LEB316" s="27"/>
      <c r="LEC316" s="19"/>
      <c r="LEE316" s="75"/>
      <c r="LEG316" s="22"/>
      <c r="LEH316" s="131"/>
      <c r="LEJ316" s="27"/>
      <c r="LEK316" s="19"/>
      <c r="LEM316" s="75"/>
      <c r="LEO316" s="22"/>
      <c r="LEP316" s="131"/>
      <c r="LER316" s="27"/>
      <c r="LES316" s="19"/>
      <c r="LEU316" s="75"/>
      <c r="LEW316" s="22"/>
      <c r="LEX316" s="131"/>
      <c r="LEZ316" s="27"/>
      <c r="LFA316" s="19"/>
      <c r="LFC316" s="75"/>
      <c r="LFE316" s="22"/>
      <c r="LFF316" s="131"/>
      <c r="LFH316" s="27"/>
      <c r="LFI316" s="19"/>
      <c r="LFK316" s="75"/>
      <c r="LFM316" s="22"/>
      <c r="LFN316" s="131"/>
      <c r="LFP316" s="27"/>
      <c r="LFQ316" s="19"/>
      <c r="LFS316" s="75"/>
      <c r="LFU316" s="22"/>
      <c r="LFV316" s="131"/>
      <c r="LFX316" s="27"/>
      <c r="LFY316" s="19"/>
      <c r="LGA316" s="75"/>
      <c r="LGC316" s="22"/>
      <c r="LGD316" s="131"/>
      <c r="LGF316" s="27"/>
      <c r="LGG316" s="19"/>
      <c r="LGI316" s="75"/>
      <c r="LGK316" s="22"/>
      <c r="LGL316" s="131"/>
      <c r="LGN316" s="27"/>
      <c r="LGO316" s="19"/>
      <c r="LGQ316" s="75"/>
      <c r="LGS316" s="22"/>
      <c r="LGT316" s="131"/>
      <c r="LGV316" s="27"/>
      <c r="LGW316" s="19"/>
      <c r="LGY316" s="75"/>
      <c r="LHA316" s="22"/>
      <c r="LHB316" s="131"/>
      <c r="LHD316" s="27"/>
      <c r="LHE316" s="19"/>
      <c r="LHG316" s="75"/>
      <c r="LHI316" s="22"/>
      <c r="LHJ316" s="131"/>
      <c r="LHL316" s="27"/>
      <c r="LHM316" s="19"/>
      <c r="LHO316" s="75"/>
      <c r="LHQ316" s="22"/>
      <c r="LHR316" s="131"/>
      <c r="LHT316" s="27"/>
      <c r="LHU316" s="19"/>
      <c r="LHW316" s="75"/>
      <c r="LHY316" s="22"/>
      <c r="LHZ316" s="131"/>
      <c r="LIB316" s="27"/>
      <c r="LIC316" s="19"/>
      <c r="LIE316" s="75"/>
      <c r="LIG316" s="22"/>
      <c r="LIH316" s="131"/>
      <c r="LIJ316" s="27"/>
      <c r="LIK316" s="19"/>
      <c r="LIM316" s="75"/>
      <c r="LIO316" s="22"/>
      <c r="LIP316" s="131"/>
      <c r="LIR316" s="27"/>
      <c r="LIS316" s="19"/>
      <c r="LIU316" s="75"/>
      <c r="LIW316" s="22"/>
      <c r="LIX316" s="131"/>
      <c r="LIZ316" s="27"/>
      <c r="LJA316" s="19"/>
      <c r="LJC316" s="75"/>
      <c r="LJE316" s="22"/>
      <c r="LJF316" s="131"/>
      <c r="LJH316" s="27"/>
      <c r="LJI316" s="19"/>
      <c r="LJK316" s="75"/>
      <c r="LJM316" s="22"/>
      <c r="LJN316" s="131"/>
      <c r="LJP316" s="27"/>
      <c r="LJQ316" s="19"/>
      <c r="LJS316" s="75"/>
      <c r="LJU316" s="22"/>
      <c r="LJV316" s="131"/>
      <c r="LJX316" s="27"/>
      <c r="LJY316" s="19"/>
      <c r="LKA316" s="75"/>
      <c r="LKC316" s="22"/>
      <c r="LKD316" s="131"/>
      <c r="LKF316" s="27"/>
      <c r="LKG316" s="19"/>
      <c r="LKI316" s="75"/>
      <c r="LKK316" s="22"/>
      <c r="LKL316" s="131"/>
      <c r="LKN316" s="27"/>
      <c r="LKO316" s="19"/>
      <c r="LKQ316" s="75"/>
      <c r="LKS316" s="22"/>
      <c r="LKT316" s="131"/>
      <c r="LKV316" s="27"/>
      <c r="LKW316" s="19"/>
      <c r="LKY316" s="75"/>
      <c r="LLA316" s="22"/>
      <c r="LLB316" s="131"/>
      <c r="LLD316" s="27"/>
      <c r="LLE316" s="19"/>
      <c r="LLG316" s="75"/>
      <c r="LLI316" s="22"/>
      <c r="LLJ316" s="131"/>
      <c r="LLL316" s="27"/>
      <c r="LLM316" s="19"/>
      <c r="LLO316" s="75"/>
      <c r="LLQ316" s="22"/>
      <c r="LLR316" s="131"/>
      <c r="LLT316" s="27"/>
      <c r="LLU316" s="19"/>
      <c r="LLW316" s="75"/>
      <c r="LLY316" s="22"/>
      <c r="LLZ316" s="131"/>
      <c r="LMB316" s="27"/>
      <c r="LMC316" s="19"/>
      <c r="LME316" s="75"/>
      <c r="LMG316" s="22"/>
      <c r="LMH316" s="131"/>
      <c r="LMJ316" s="27"/>
      <c r="LMK316" s="19"/>
      <c r="LMM316" s="75"/>
      <c r="LMO316" s="22"/>
      <c r="LMP316" s="131"/>
      <c r="LMR316" s="27"/>
      <c r="LMS316" s="19"/>
      <c r="LMU316" s="75"/>
      <c r="LMW316" s="22"/>
      <c r="LMX316" s="131"/>
      <c r="LMZ316" s="27"/>
      <c r="LNA316" s="19"/>
      <c r="LNC316" s="75"/>
      <c r="LNE316" s="22"/>
      <c r="LNF316" s="131"/>
      <c r="LNH316" s="27"/>
      <c r="LNI316" s="19"/>
      <c r="LNK316" s="75"/>
      <c r="LNM316" s="22"/>
      <c r="LNN316" s="131"/>
      <c r="LNP316" s="27"/>
      <c r="LNQ316" s="19"/>
      <c r="LNS316" s="75"/>
      <c r="LNU316" s="22"/>
      <c r="LNV316" s="131"/>
      <c r="LNX316" s="27"/>
      <c r="LNY316" s="19"/>
      <c r="LOA316" s="75"/>
      <c r="LOC316" s="22"/>
      <c r="LOD316" s="131"/>
      <c r="LOF316" s="27"/>
      <c r="LOG316" s="19"/>
      <c r="LOI316" s="75"/>
      <c r="LOK316" s="22"/>
      <c r="LOL316" s="131"/>
      <c r="LON316" s="27"/>
      <c r="LOO316" s="19"/>
      <c r="LOQ316" s="75"/>
      <c r="LOS316" s="22"/>
      <c r="LOT316" s="131"/>
      <c r="LOV316" s="27"/>
      <c r="LOW316" s="19"/>
      <c r="LOY316" s="75"/>
      <c r="LPA316" s="22"/>
      <c r="LPB316" s="131"/>
      <c r="LPD316" s="27"/>
      <c r="LPE316" s="19"/>
      <c r="LPG316" s="75"/>
      <c r="LPI316" s="22"/>
      <c r="LPJ316" s="131"/>
      <c r="LPL316" s="27"/>
      <c r="LPM316" s="19"/>
      <c r="LPO316" s="75"/>
      <c r="LPQ316" s="22"/>
      <c r="LPR316" s="131"/>
      <c r="LPT316" s="27"/>
      <c r="LPU316" s="19"/>
      <c r="LPW316" s="75"/>
      <c r="LPY316" s="22"/>
      <c r="LPZ316" s="131"/>
      <c r="LQB316" s="27"/>
      <c r="LQC316" s="19"/>
      <c r="LQE316" s="75"/>
      <c r="LQG316" s="22"/>
      <c r="LQH316" s="131"/>
      <c r="LQJ316" s="27"/>
      <c r="LQK316" s="19"/>
      <c r="LQM316" s="75"/>
      <c r="LQO316" s="22"/>
      <c r="LQP316" s="131"/>
      <c r="LQR316" s="27"/>
      <c r="LQS316" s="19"/>
      <c r="LQU316" s="75"/>
      <c r="LQW316" s="22"/>
      <c r="LQX316" s="131"/>
      <c r="LQZ316" s="27"/>
      <c r="LRA316" s="19"/>
      <c r="LRC316" s="75"/>
      <c r="LRE316" s="22"/>
      <c r="LRF316" s="131"/>
      <c r="LRH316" s="27"/>
      <c r="LRI316" s="19"/>
      <c r="LRK316" s="75"/>
      <c r="LRM316" s="22"/>
      <c r="LRN316" s="131"/>
      <c r="LRP316" s="27"/>
      <c r="LRQ316" s="19"/>
      <c r="LRS316" s="75"/>
      <c r="LRU316" s="22"/>
      <c r="LRV316" s="131"/>
      <c r="LRX316" s="27"/>
      <c r="LRY316" s="19"/>
      <c r="LSA316" s="75"/>
      <c r="LSC316" s="22"/>
      <c r="LSD316" s="131"/>
      <c r="LSF316" s="27"/>
      <c r="LSG316" s="19"/>
      <c r="LSI316" s="75"/>
      <c r="LSK316" s="22"/>
      <c r="LSL316" s="131"/>
      <c r="LSN316" s="27"/>
      <c r="LSO316" s="19"/>
      <c r="LSQ316" s="75"/>
      <c r="LSS316" s="22"/>
      <c r="LST316" s="131"/>
      <c r="LSV316" s="27"/>
      <c r="LSW316" s="19"/>
      <c r="LSY316" s="75"/>
      <c r="LTA316" s="22"/>
      <c r="LTB316" s="131"/>
      <c r="LTD316" s="27"/>
      <c r="LTE316" s="19"/>
      <c r="LTG316" s="75"/>
      <c r="LTI316" s="22"/>
      <c r="LTJ316" s="131"/>
      <c r="LTL316" s="27"/>
      <c r="LTM316" s="19"/>
      <c r="LTO316" s="75"/>
      <c r="LTQ316" s="22"/>
      <c r="LTR316" s="131"/>
      <c r="LTT316" s="27"/>
      <c r="LTU316" s="19"/>
      <c r="LTW316" s="75"/>
      <c r="LTY316" s="22"/>
      <c r="LTZ316" s="131"/>
      <c r="LUB316" s="27"/>
      <c r="LUC316" s="19"/>
      <c r="LUE316" s="75"/>
      <c r="LUG316" s="22"/>
      <c r="LUH316" s="131"/>
      <c r="LUJ316" s="27"/>
      <c r="LUK316" s="19"/>
      <c r="LUM316" s="75"/>
      <c r="LUO316" s="22"/>
      <c r="LUP316" s="131"/>
      <c r="LUR316" s="27"/>
      <c r="LUS316" s="19"/>
      <c r="LUU316" s="75"/>
      <c r="LUW316" s="22"/>
      <c r="LUX316" s="131"/>
      <c r="LUZ316" s="27"/>
      <c r="LVA316" s="19"/>
      <c r="LVC316" s="75"/>
      <c r="LVE316" s="22"/>
      <c r="LVF316" s="131"/>
      <c r="LVH316" s="27"/>
      <c r="LVI316" s="19"/>
      <c r="LVK316" s="75"/>
      <c r="LVM316" s="22"/>
      <c r="LVN316" s="131"/>
      <c r="LVP316" s="27"/>
      <c r="LVQ316" s="19"/>
      <c r="LVS316" s="75"/>
      <c r="LVU316" s="22"/>
      <c r="LVV316" s="131"/>
      <c r="LVX316" s="27"/>
      <c r="LVY316" s="19"/>
      <c r="LWA316" s="75"/>
      <c r="LWC316" s="22"/>
      <c r="LWD316" s="131"/>
      <c r="LWF316" s="27"/>
      <c r="LWG316" s="19"/>
      <c r="LWI316" s="75"/>
      <c r="LWK316" s="22"/>
      <c r="LWL316" s="131"/>
      <c r="LWN316" s="27"/>
      <c r="LWO316" s="19"/>
      <c r="LWQ316" s="75"/>
      <c r="LWS316" s="22"/>
      <c r="LWT316" s="131"/>
      <c r="LWV316" s="27"/>
      <c r="LWW316" s="19"/>
      <c r="LWY316" s="75"/>
      <c r="LXA316" s="22"/>
      <c r="LXB316" s="131"/>
      <c r="LXD316" s="27"/>
      <c r="LXE316" s="19"/>
      <c r="LXG316" s="75"/>
      <c r="LXI316" s="22"/>
      <c r="LXJ316" s="131"/>
      <c r="LXL316" s="27"/>
      <c r="LXM316" s="19"/>
      <c r="LXO316" s="75"/>
      <c r="LXQ316" s="22"/>
      <c r="LXR316" s="131"/>
      <c r="LXT316" s="27"/>
      <c r="LXU316" s="19"/>
      <c r="LXW316" s="75"/>
      <c r="LXY316" s="22"/>
      <c r="LXZ316" s="131"/>
      <c r="LYB316" s="27"/>
      <c r="LYC316" s="19"/>
      <c r="LYE316" s="75"/>
      <c r="LYG316" s="22"/>
      <c r="LYH316" s="131"/>
      <c r="LYJ316" s="27"/>
      <c r="LYK316" s="19"/>
      <c r="LYM316" s="75"/>
      <c r="LYO316" s="22"/>
      <c r="LYP316" s="131"/>
      <c r="LYR316" s="27"/>
      <c r="LYS316" s="19"/>
      <c r="LYU316" s="75"/>
      <c r="LYW316" s="22"/>
      <c r="LYX316" s="131"/>
      <c r="LYZ316" s="27"/>
      <c r="LZA316" s="19"/>
      <c r="LZC316" s="75"/>
      <c r="LZE316" s="22"/>
      <c r="LZF316" s="131"/>
      <c r="LZH316" s="27"/>
      <c r="LZI316" s="19"/>
      <c r="LZK316" s="75"/>
      <c r="LZM316" s="22"/>
      <c r="LZN316" s="131"/>
      <c r="LZP316" s="27"/>
      <c r="LZQ316" s="19"/>
      <c r="LZS316" s="75"/>
      <c r="LZU316" s="22"/>
      <c r="LZV316" s="131"/>
      <c r="LZX316" s="27"/>
      <c r="LZY316" s="19"/>
      <c r="MAA316" s="75"/>
      <c r="MAC316" s="22"/>
      <c r="MAD316" s="131"/>
      <c r="MAF316" s="27"/>
      <c r="MAG316" s="19"/>
      <c r="MAI316" s="75"/>
      <c r="MAK316" s="22"/>
      <c r="MAL316" s="131"/>
      <c r="MAN316" s="27"/>
      <c r="MAO316" s="19"/>
      <c r="MAQ316" s="75"/>
      <c r="MAS316" s="22"/>
      <c r="MAT316" s="131"/>
      <c r="MAV316" s="27"/>
      <c r="MAW316" s="19"/>
      <c r="MAY316" s="75"/>
      <c r="MBA316" s="22"/>
      <c r="MBB316" s="131"/>
      <c r="MBD316" s="27"/>
      <c r="MBE316" s="19"/>
      <c r="MBG316" s="75"/>
      <c r="MBI316" s="22"/>
      <c r="MBJ316" s="131"/>
      <c r="MBL316" s="27"/>
      <c r="MBM316" s="19"/>
      <c r="MBO316" s="75"/>
      <c r="MBQ316" s="22"/>
      <c r="MBR316" s="131"/>
      <c r="MBT316" s="27"/>
      <c r="MBU316" s="19"/>
      <c r="MBW316" s="75"/>
      <c r="MBY316" s="22"/>
      <c r="MBZ316" s="131"/>
      <c r="MCB316" s="27"/>
      <c r="MCC316" s="19"/>
      <c r="MCE316" s="75"/>
      <c r="MCG316" s="22"/>
      <c r="MCH316" s="131"/>
      <c r="MCJ316" s="27"/>
      <c r="MCK316" s="19"/>
      <c r="MCM316" s="75"/>
      <c r="MCO316" s="22"/>
      <c r="MCP316" s="131"/>
      <c r="MCR316" s="27"/>
      <c r="MCS316" s="19"/>
      <c r="MCU316" s="75"/>
      <c r="MCW316" s="22"/>
      <c r="MCX316" s="131"/>
      <c r="MCZ316" s="27"/>
      <c r="MDA316" s="19"/>
      <c r="MDC316" s="75"/>
      <c r="MDE316" s="22"/>
      <c r="MDF316" s="131"/>
      <c r="MDH316" s="27"/>
      <c r="MDI316" s="19"/>
      <c r="MDK316" s="75"/>
      <c r="MDM316" s="22"/>
      <c r="MDN316" s="131"/>
      <c r="MDP316" s="27"/>
      <c r="MDQ316" s="19"/>
      <c r="MDS316" s="75"/>
      <c r="MDU316" s="22"/>
      <c r="MDV316" s="131"/>
      <c r="MDX316" s="27"/>
      <c r="MDY316" s="19"/>
      <c r="MEA316" s="75"/>
      <c r="MEC316" s="22"/>
      <c r="MED316" s="131"/>
      <c r="MEF316" s="27"/>
      <c r="MEG316" s="19"/>
      <c r="MEI316" s="75"/>
      <c r="MEK316" s="22"/>
      <c r="MEL316" s="131"/>
      <c r="MEN316" s="27"/>
      <c r="MEO316" s="19"/>
      <c r="MEQ316" s="75"/>
      <c r="MES316" s="22"/>
      <c r="MET316" s="131"/>
      <c r="MEV316" s="27"/>
      <c r="MEW316" s="19"/>
      <c r="MEY316" s="75"/>
      <c r="MFA316" s="22"/>
      <c r="MFB316" s="131"/>
      <c r="MFD316" s="27"/>
      <c r="MFE316" s="19"/>
      <c r="MFG316" s="75"/>
      <c r="MFI316" s="22"/>
      <c r="MFJ316" s="131"/>
      <c r="MFL316" s="27"/>
      <c r="MFM316" s="19"/>
      <c r="MFO316" s="75"/>
      <c r="MFQ316" s="22"/>
      <c r="MFR316" s="131"/>
      <c r="MFT316" s="27"/>
      <c r="MFU316" s="19"/>
      <c r="MFW316" s="75"/>
      <c r="MFY316" s="22"/>
      <c r="MFZ316" s="131"/>
      <c r="MGB316" s="27"/>
      <c r="MGC316" s="19"/>
      <c r="MGE316" s="75"/>
      <c r="MGG316" s="22"/>
      <c r="MGH316" s="131"/>
      <c r="MGJ316" s="27"/>
      <c r="MGK316" s="19"/>
      <c r="MGM316" s="75"/>
      <c r="MGO316" s="22"/>
      <c r="MGP316" s="131"/>
      <c r="MGR316" s="27"/>
      <c r="MGS316" s="19"/>
      <c r="MGU316" s="75"/>
      <c r="MGW316" s="22"/>
      <c r="MGX316" s="131"/>
      <c r="MGZ316" s="27"/>
      <c r="MHA316" s="19"/>
      <c r="MHC316" s="75"/>
      <c r="MHE316" s="22"/>
      <c r="MHF316" s="131"/>
      <c r="MHH316" s="27"/>
      <c r="MHI316" s="19"/>
      <c r="MHK316" s="75"/>
      <c r="MHM316" s="22"/>
      <c r="MHN316" s="131"/>
      <c r="MHP316" s="27"/>
      <c r="MHQ316" s="19"/>
      <c r="MHS316" s="75"/>
      <c r="MHU316" s="22"/>
      <c r="MHV316" s="131"/>
      <c r="MHX316" s="27"/>
      <c r="MHY316" s="19"/>
      <c r="MIA316" s="75"/>
      <c r="MIC316" s="22"/>
      <c r="MID316" s="131"/>
      <c r="MIF316" s="27"/>
      <c r="MIG316" s="19"/>
      <c r="MII316" s="75"/>
      <c r="MIK316" s="22"/>
      <c r="MIL316" s="131"/>
      <c r="MIN316" s="27"/>
      <c r="MIO316" s="19"/>
      <c r="MIQ316" s="75"/>
      <c r="MIS316" s="22"/>
      <c r="MIT316" s="131"/>
      <c r="MIV316" s="27"/>
      <c r="MIW316" s="19"/>
      <c r="MIY316" s="75"/>
      <c r="MJA316" s="22"/>
      <c r="MJB316" s="131"/>
      <c r="MJD316" s="27"/>
      <c r="MJE316" s="19"/>
      <c r="MJG316" s="75"/>
      <c r="MJI316" s="22"/>
      <c r="MJJ316" s="131"/>
      <c r="MJL316" s="27"/>
      <c r="MJM316" s="19"/>
      <c r="MJO316" s="75"/>
      <c r="MJQ316" s="22"/>
      <c r="MJR316" s="131"/>
      <c r="MJT316" s="27"/>
      <c r="MJU316" s="19"/>
      <c r="MJW316" s="75"/>
      <c r="MJY316" s="22"/>
      <c r="MJZ316" s="131"/>
      <c r="MKB316" s="27"/>
      <c r="MKC316" s="19"/>
      <c r="MKE316" s="75"/>
      <c r="MKG316" s="22"/>
      <c r="MKH316" s="131"/>
      <c r="MKJ316" s="27"/>
      <c r="MKK316" s="19"/>
      <c r="MKM316" s="75"/>
      <c r="MKO316" s="22"/>
      <c r="MKP316" s="131"/>
      <c r="MKR316" s="27"/>
      <c r="MKS316" s="19"/>
      <c r="MKU316" s="75"/>
      <c r="MKW316" s="22"/>
      <c r="MKX316" s="131"/>
      <c r="MKZ316" s="27"/>
      <c r="MLA316" s="19"/>
      <c r="MLC316" s="75"/>
      <c r="MLE316" s="22"/>
      <c r="MLF316" s="131"/>
      <c r="MLH316" s="27"/>
      <c r="MLI316" s="19"/>
      <c r="MLK316" s="75"/>
      <c r="MLM316" s="22"/>
      <c r="MLN316" s="131"/>
      <c r="MLP316" s="27"/>
      <c r="MLQ316" s="19"/>
      <c r="MLS316" s="75"/>
      <c r="MLU316" s="22"/>
      <c r="MLV316" s="131"/>
      <c r="MLX316" s="27"/>
      <c r="MLY316" s="19"/>
      <c r="MMA316" s="75"/>
      <c r="MMC316" s="22"/>
      <c r="MMD316" s="131"/>
      <c r="MMF316" s="27"/>
      <c r="MMG316" s="19"/>
      <c r="MMI316" s="75"/>
      <c r="MMK316" s="22"/>
      <c r="MML316" s="131"/>
      <c r="MMN316" s="27"/>
      <c r="MMO316" s="19"/>
      <c r="MMQ316" s="75"/>
      <c r="MMS316" s="22"/>
      <c r="MMT316" s="131"/>
      <c r="MMV316" s="27"/>
      <c r="MMW316" s="19"/>
      <c r="MMY316" s="75"/>
      <c r="MNA316" s="22"/>
      <c r="MNB316" s="131"/>
      <c r="MND316" s="27"/>
      <c r="MNE316" s="19"/>
      <c r="MNG316" s="75"/>
      <c r="MNI316" s="22"/>
      <c r="MNJ316" s="131"/>
      <c r="MNL316" s="27"/>
      <c r="MNM316" s="19"/>
      <c r="MNO316" s="75"/>
      <c r="MNQ316" s="22"/>
      <c r="MNR316" s="131"/>
      <c r="MNT316" s="27"/>
      <c r="MNU316" s="19"/>
      <c r="MNW316" s="75"/>
      <c r="MNY316" s="22"/>
      <c r="MNZ316" s="131"/>
      <c r="MOB316" s="27"/>
      <c r="MOC316" s="19"/>
      <c r="MOE316" s="75"/>
      <c r="MOG316" s="22"/>
      <c r="MOH316" s="131"/>
      <c r="MOJ316" s="27"/>
      <c r="MOK316" s="19"/>
      <c r="MOM316" s="75"/>
      <c r="MOO316" s="22"/>
      <c r="MOP316" s="131"/>
      <c r="MOR316" s="27"/>
      <c r="MOS316" s="19"/>
      <c r="MOU316" s="75"/>
      <c r="MOW316" s="22"/>
      <c r="MOX316" s="131"/>
      <c r="MOZ316" s="27"/>
      <c r="MPA316" s="19"/>
      <c r="MPC316" s="75"/>
      <c r="MPE316" s="22"/>
      <c r="MPF316" s="131"/>
      <c r="MPH316" s="27"/>
      <c r="MPI316" s="19"/>
      <c r="MPK316" s="75"/>
      <c r="MPM316" s="22"/>
      <c r="MPN316" s="131"/>
      <c r="MPP316" s="27"/>
      <c r="MPQ316" s="19"/>
      <c r="MPS316" s="75"/>
      <c r="MPU316" s="22"/>
      <c r="MPV316" s="131"/>
      <c r="MPX316" s="27"/>
      <c r="MPY316" s="19"/>
      <c r="MQA316" s="75"/>
      <c r="MQC316" s="22"/>
      <c r="MQD316" s="131"/>
      <c r="MQF316" s="27"/>
      <c r="MQG316" s="19"/>
      <c r="MQI316" s="75"/>
      <c r="MQK316" s="22"/>
      <c r="MQL316" s="131"/>
      <c r="MQN316" s="27"/>
      <c r="MQO316" s="19"/>
      <c r="MQQ316" s="75"/>
      <c r="MQS316" s="22"/>
      <c r="MQT316" s="131"/>
      <c r="MQV316" s="27"/>
      <c r="MQW316" s="19"/>
      <c r="MQY316" s="75"/>
      <c r="MRA316" s="22"/>
      <c r="MRB316" s="131"/>
      <c r="MRD316" s="27"/>
      <c r="MRE316" s="19"/>
      <c r="MRG316" s="75"/>
      <c r="MRI316" s="22"/>
      <c r="MRJ316" s="131"/>
      <c r="MRL316" s="27"/>
      <c r="MRM316" s="19"/>
      <c r="MRO316" s="75"/>
      <c r="MRQ316" s="22"/>
      <c r="MRR316" s="131"/>
      <c r="MRT316" s="27"/>
      <c r="MRU316" s="19"/>
      <c r="MRW316" s="75"/>
      <c r="MRY316" s="22"/>
      <c r="MRZ316" s="131"/>
      <c r="MSB316" s="27"/>
      <c r="MSC316" s="19"/>
      <c r="MSE316" s="75"/>
      <c r="MSG316" s="22"/>
      <c r="MSH316" s="131"/>
      <c r="MSJ316" s="27"/>
      <c r="MSK316" s="19"/>
      <c r="MSM316" s="75"/>
      <c r="MSO316" s="22"/>
      <c r="MSP316" s="131"/>
      <c r="MSR316" s="27"/>
      <c r="MSS316" s="19"/>
      <c r="MSU316" s="75"/>
      <c r="MSW316" s="22"/>
      <c r="MSX316" s="131"/>
      <c r="MSZ316" s="27"/>
      <c r="MTA316" s="19"/>
      <c r="MTC316" s="75"/>
      <c r="MTE316" s="22"/>
      <c r="MTF316" s="131"/>
      <c r="MTH316" s="27"/>
      <c r="MTI316" s="19"/>
      <c r="MTK316" s="75"/>
      <c r="MTM316" s="22"/>
      <c r="MTN316" s="131"/>
      <c r="MTP316" s="27"/>
      <c r="MTQ316" s="19"/>
      <c r="MTS316" s="75"/>
      <c r="MTU316" s="22"/>
      <c r="MTV316" s="131"/>
      <c r="MTX316" s="27"/>
      <c r="MTY316" s="19"/>
      <c r="MUA316" s="75"/>
      <c r="MUC316" s="22"/>
      <c r="MUD316" s="131"/>
      <c r="MUF316" s="27"/>
      <c r="MUG316" s="19"/>
      <c r="MUI316" s="75"/>
      <c r="MUK316" s="22"/>
      <c r="MUL316" s="131"/>
      <c r="MUN316" s="27"/>
      <c r="MUO316" s="19"/>
      <c r="MUQ316" s="75"/>
      <c r="MUS316" s="22"/>
      <c r="MUT316" s="131"/>
      <c r="MUV316" s="27"/>
      <c r="MUW316" s="19"/>
      <c r="MUY316" s="75"/>
      <c r="MVA316" s="22"/>
      <c r="MVB316" s="131"/>
      <c r="MVD316" s="27"/>
      <c r="MVE316" s="19"/>
      <c r="MVG316" s="75"/>
      <c r="MVI316" s="22"/>
      <c r="MVJ316" s="131"/>
      <c r="MVL316" s="27"/>
      <c r="MVM316" s="19"/>
      <c r="MVO316" s="75"/>
      <c r="MVQ316" s="22"/>
      <c r="MVR316" s="131"/>
      <c r="MVT316" s="27"/>
      <c r="MVU316" s="19"/>
      <c r="MVW316" s="75"/>
      <c r="MVY316" s="22"/>
      <c r="MVZ316" s="131"/>
      <c r="MWB316" s="27"/>
      <c r="MWC316" s="19"/>
      <c r="MWE316" s="75"/>
      <c r="MWG316" s="22"/>
      <c r="MWH316" s="131"/>
      <c r="MWJ316" s="27"/>
      <c r="MWK316" s="19"/>
      <c r="MWM316" s="75"/>
      <c r="MWO316" s="22"/>
      <c r="MWP316" s="131"/>
      <c r="MWR316" s="27"/>
      <c r="MWS316" s="19"/>
      <c r="MWU316" s="75"/>
      <c r="MWW316" s="22"/>
      <c r="MWX316" s="131"/>
      <c r="MWZ316" s="27"/>
      <c r="MXA316" s="19"/>
      <c r="MXC316" s="75"/>
      <c r="MXE316" s="22"/>
      <c r="MXF316" s="131"/>
      <c r="MXH316" s="27"/>
      <c r="MXI316" s="19"/>
      <c r="MXK316" s="75"/>
      <c r="MXM316" s="22"/>
      <c r="MXN316" s="131"/>
      <c r="MXP316" s="27"/>
      <c r="MXQ316" s="19"/>
      <c r="MXS316" s="75"/>
      <c r="MXU316" s="22"/>
      <c r="MXV316" s="131"/>
      <c r="MXX316" s="27"/>
      <c r="MXY316" s="19"/>
      <c r="MYA316" s="75"/>
      <c r="MYC316" s="22"/>
      <c r="MYD316" s="131"/>
      <c r="MYF316" s="27"/>
      <c r="MYG316" s="19"/>
      <c r="MYI316" s="75"/>
      <c r="MYK316" s="22"/>
      <c r="MYL316" s="131"/>
      <c r="MYN316" s="27"/>
      <c r="MYO316" s="19"/>
      <c r="MYQ316" s="75"/>
      <c r="MYS316" s="22"/>
      <c r="MYT316" s="131"/>
      <c r="MYV316" s="27"/>
      <c r="MYW316" s="19"/>
      <c r="MYY316" s="75"/>
      <c r="MZA316" s="22"/>
      <c r="MZB316" s="131"/>
      <c r="MZD316" s="27"/>
      <c r="MZE316" s="19"/>
      <c r="MZG316" s="75"/>
      <c r="MZI316" s="22"/>
      <c r="MZJ316" s="131"/>
      <c r="MZL316" s="27"/>
      <c r="MZM316" s="19"/>
      <c r="MZO316" s="75"/>
      <c r="MZQ316" s="22"/>
      <c r="MZR316" s="131"/>
      <c r="MZT316" s="27"/>
      <c r="MZU316" s="19"/>
      <c r="MZW316" s="75"/>
      <c r="MZY316" s="22"/>
      <c r="MZZ316" s="131"/>
      <c r="NAB316" s="27"/>
      <c r="NAC316" s="19"/>
      <c r="NAE316" s="75"/>
      <c r="NAG316" s="22"/>
      <c r="NAH316" s="131"/>
      <c r="NAJ316" s="27"/>
      <c r="NAK316" s="19"/>
      <c r="NAM316" s="75"/>
      <c r="NAO316" s="22"/>
      <c r="NAP316" s="131"/>
      <c r="NAR316" s="27"/>
      <c r="NAS316" s="19"/>
      <c r="NAU316" s="75"/>
      <c r="NAW316" s="22"/>
      <c r="NAX316" s="131"/>
      <c r="NAZ316" s="27"/>
      <c r="NBA316" s="19"/>
      <c r="NBC316" s="75"/>
      <c r="NBE316" s="22"/>
      <c r="NBF316" s="131"/>
      <c r="NBH316" s="27"/>
      <c r="NBI316" s="19"/>
      <c r="NBK316" s="75"/>
      <c r="NBM316" s="22"/>
      <c r="NBN316" s="131"/>
      <c r="NBP316" s="27"/>
      <c r="NBQ316" s="19"/>
      <c r="NBS316" s="75"/>
      <c r="NBU316" s="22"/>
      <c r="NBV316" s="131"/>
      <c r="NBX316" s="27"/>
      <c r="NBY316" s="19"/>
      <c r="NCA316" s="75"/>
      <c r="NCC316" s="22"/>
      <c r="NCD316" s="131"/>
      <c r="NCF316" s="27"/>
      <c r="NCG316" s="19"/>
      <c r="NCI316" s="75"/>
      <c r="NCK316" s="22"/>
      <c r="NCL316" s="131"/>
      <c r="NCN316" s="27"/>
      <c r="NCO316" s="19"/>
      <c r="NCQ316" s="75"/>
      <c r="NCS316" s="22"/>
      <c r="NCT316" s="131"/>
      <c r="NCV316" s="27"/>
      <c r="NCW316" s="19"/>
      <c r="NCY316" s="75"/>
      <c r="NDA316" s="22"/>
      <c r="NDB316" s="131"/>
      <c r="NDD316" s="27"/>
      <c r="NDE316" s="19"/>
      <c r="NDG316" s="75"/>
      <c r="NDI316" s="22"/>
      <c r="NDJ316" s="131"/>
      <c r="NDL316" s="27"/>
      <c r="NDM316" s="19"/>
      <c r="NDO316" s="75"/>
      <c r="NDQ316" s="22"/>
      <c r="NDR316" s="131"/>
      <c r="NDT316" s="27"/>
      <c r="NDU316" s="19"/>
      <c r="NDW316" s="75"/>
      <c r="NDY316" s="22"/>
      <c r="NDZ316" s="131"/>
      <c r="NEB316" s="27"/>
      <c r="NEC316" s="19"/>
      <c r="NEE316" s="75"/>
      <c r="NEG316" s="22"/>
      <c r="NEH316" s="131"/>
      <c r="NEJ316" s="27"/>
      <c r="NEK316" s="19"/>
      <c r="NEM316" s="75"/>
      <c r="NEO316" s="22"/>
      <c r="NEP316" s="131"/>
      <c r="NER316" s="27"/>
      <c r="NES316" s="19"/>
      <c r="NEU316" s="75"/>
      <c r="NEW316" s="22"/>
      <c r="NEX316" s="131"/>
      <c r="NEZ316" s="27"/>
      <c r="NFA316" s="19"/>
      <c r="NFC316" s="75"/>
      <c r="NFE316" s="22"/>
      <c r="NFF316" s="131"/>
      <c r="NFH316" s="27"/>
      <c r="NFI316" s="19"/>
      <c r="NFK316" s="75"/>
      <c r="NFM316" s="22"/>
      <c r="NFN316" s="131"/>
      <c r="NFP316" s="27"/>
      <c r="NFQ316" s="19"/>
      <c r="NFS316" s="75"/>
      <c r="NFU316" s="22"/>
      <c r="NFV316" s="131"/>
      <c r="NFX316" s="27"/>
      <c r="NFY316" s="19"/>
      <c r="NGA316" s="75"/>
      <c r="NGC316" s="22"/>
      <c r="NGD316" s="131"/>
      <c r="NGF316" s="27"/>
      <c r="NGG316" s="19"/>
      <c r="NGI316" s="75"/>
      <c r="NGK316" s="22"/>
      <c r="NGL316" s="131"/>
      <c r="NGN316" s="27"/>
      <c r="NGO316" s="19"/>
      <c r="NGQ316" s="75"/>
      <c r="NGS316" s="22"/>
      <c r="NGT316" s="131"/>
      <c r="NGV316" s="27"/>
      <c r="NGW316" s="19"/>
      <c r="NGY316" s="75"/>
      <c r="NHA316" s="22"/>
      <c r="NHB316" s="131"/>
      <c r="NHD316" s="27"/>
      <c r="NHE316" s="19"/>
      <c r="NHG316" s="75"/>
      <c r="NHI316" s="22"/>
      <c r="NHJ316" s="131"/>
      <c r="NHL316" s="27"/>
      <c r="NHM316" s="19"/>
      <c r="NHO316" s="75"/>
      <c r="NHQ316" s="22"/>
      <c r="NHR316" s="131"/>
      <c r="NHT316" s="27"/>
      <c r="NHU316" s="19"/>
      <c r="NHW316" s="75"/>
      <c r="NHY316" s="22"/>
      <c r="NHZ316" s="131"/>
      <c r="NIB316" s="27"/>
      <c r="NIC316" s="19"/>
      <c r="NIE316" s="75"/>
      <c r="NIG316" s="22"/>
      <c r="NIH316" s="131"/>
      <c r="NIJ316" s="27"/>
      <c r="NIK316" s="19"/>
      <c r="NIM316" s="75"/>
      <c r="NIO316" s="22"/>
      <c r="NIP316" s="131"/>
      <c r="NIR316" s="27"/>
      <c r="NIS316" s="19"/>
      <c r="NIU316" s="75"/>
      <c r="NIW316" s="22"/>
      <c r="NIX316" s="131"/>
      <c r="NIZ316" s="27"/>
      <c r="NJA316" s="19"/>
      <c r="NJC316" s="75"/>
      <c r="NJE316" s="22"/>
      <c r="NJF316" s="131"/>
      <c r="NJH316" s="27"/>
      <c r="NJI316" s="19"/>
      <c r="NJK316" s="75"/>
      <c r="NJM316" s="22"/>
      <c r="NJN316" s="131"/>
      <c r="NJP316" s="27"/>
      <c r="NJQ316" s="19"/>
      <c r="NJS316" s="75"/>
      <c r="NJU316" s="22"/>
      <c r="NJV316" s="131"/>
      <c r="NJX316" s="27"/>
      <c r="NJY316" s="19"/>
      <c r="NKA316" s="75"/>
      <c r="NKC316" s="22"/>
      <c r="NKD316" s="131"/>
      <c r="NKF316" s="27"/>
      <c r="NKG316" s="19"/>
      <c r="NKI316" s="75"/>
      <c r="NKK316" s="22"/>
      <c r="NKL316" s="131"/>
      <c r="NKN316" s="27"/>
      <c r="NKO316" s="19"/>
      <c r="NKQ316" s="75"/>
      <c r="NKS316" s="22"/>
      <c r="NKT316" s="131"/>
      <c r="NKV316" s="27"/>
      <c r="NKW316" s="19"/>
      <c r="NKY316" s="75"/>
      <c r="NLA316" s="22"/>
      <c r="NLB316" s="131"/>
      <c r="NLD316" s="27"/>
      <c r="NLE316" s="19"/>
      <c r="NLG316" s="75"/>
      <c r="NLI316" s="22"/>
      <c r="NLJ316" s="131"/>
      <c r="NLL316" s="27"/>
      <c r="NLM316" s="19"/>
      <c r="NLO316" s="75"/>
      <c r="NLQ316" s="22"/>
      <c r="NLR316" s="131"/>
      <c r="NLT316" s="27"/>
      <c r="NLU316" s="19"/>
      <c r="NLW316" s="75"/>
      <c r="NLY316" s="22"/>
      <c r="NLZ316" s="131"/>
      <c r="NMB316" s="27"/>
      <c r="NMC316" s="19"/>
      <c r="NME316" s="75"/>
      <c r="NMG316" s="22"/>
      <c r="NMH316" s="131"/>
      <c r="NMJ316" s="27"/>
      <c r="NMK316" s="19"/>
      <c r="NMM316" s="75"/>
      <c r="NMO316" s="22"/>
      <c r="NMP316" s="131"/>
      <c r="NMR316" s="27"/>
      <c r="NMS316" s="19"/>
      <c r="NMU316" s="75"/>
      <c r="NMW316" s="22"/>
      <c r="NMX316" s="131"/>
      <c r="NMZ316" s="27"/>
      <c r="NNA316" s="19"/>
      <c r="NNC316" s="75"/>
      <c r="NNE316" s="22"/>
      <c r="NNF316" s="131"/>
      <c r="NNH316" s="27"/>
      <c r="NNI316" s="19"/>
      <c r="NNK316" s="75"/>
      <c r="NNM316" s="22"/>
      <c r="NNN316" s="131"/>
      <c r="NNP316" s="27"/>
      <c r="NNQ316" s="19"/>
      <c r="NNS316" s="75"/>
      <c r="NNU316" s="22"/>
      <c r="NNV316" s="131"/>
      <c r="NNX316" s="27"/>
      <c r="NNY316" s="19"/>
      <c r="NOA316" s="75"/>
      <c r="NOC316" s="22"/>
      <c r="NOD316" s="131"/>
      <c r="NOF316" s="27"/>
      <c r="NOG316" s="19"/>
      <c r="NOI316" s="75"/>
      <c r="NOK316" s="22"/>
      <c r="NOL316" s="131"/>
      <c r="NON316" s="27"/>
      <c r="NOO316" s="19"/>
      <c r="NOQ316" s="75"/>
      <c r="NOS316" s="22"/>
      <c r="NOT316" s="131"/>
      <c r="NOV316" s="27"/>
      <c r="NOW316" s="19"/>
      <c r="NOY316" s="75"/>
      <c r="NPA316" s="22"/>
      <c r="NPB316" s="131"/>
      <c r="NPD316" s="27"/>
      <c r="NPE316" s="19"/>
      <c r="NPG316" s="75"/>
      <c r="NPI316" s="22"/>
      <c r="NPJ316" s="131"/>
      <c r="NPL316" s="27"/>
      <c r="NPM316" s="19"/>
      <c r="NPO316" s="75"/>
      <c r="NPQ316" s="22"/>
      <c r="NPR316" s="131"/>
      <c r="NPT316" s="27"/>
      <c r="NPU316" s="19"/>
      <c r="NPW316" s="75"/>
      <c r="NPY316" s="22"/>
      <c r="NPZ316" s="131"/>
      <c r="NQB316" s="27"/>
      <c r="NQC316" s="19"/>
      <c r="NQE316" s="75"/>
      <c r="NQG316" s="22"/>
      <c r="NQH316" s="131"/>
      <c r="NQJ316" s="27"/>
      <c r="NQK316" s="19"/>
      <c r="NQM316" s="75"/>
      <c r="NQO316" s="22"/>
      <c r="NQP316" s="131"/>
      <c r="NQR316" s="27"/>
      <c r="NQS316" s="19"/>
      <c r="NQU316" s="75"/>
      <c r="NQW316" s="22"/>
      <c r="NQX316" s="131"/>
      <c r="NQZ316" s="27"/>
      <c r="NRA316" s="19"/>
      <c r="NRC316" s="75"/>
      <c r="NRE316" s="22"/>
      <c r="NRF316" s="131"/>
      <c r="NRH316" s="27"/>
      <c r="NRI316" s="19"/>
      <c r="NRK316" s="75"/>
      <c r="NRM316" s="22"/>
      <c r="NRN316" s="131"/>
      <c r="NRP316" s="27"/>
      <c r="NRQ316" s="19"/>
      <c r="NRS316" s="75"/>
      <c r="NRU316" s="22"/>
      <c r="NRV316" s="131"/>
      <c r="NRX316" s="27"/>
      <c r="NRY316" s="19"/>
      <c r="NSA316" s="75"/>
      <c r="NSC316" s="22"/>
      <c r="NSD316" s="131"/>
      <c r="NSF316" s="27"/>
      <c r="NSG316" s="19"/>
      <c r="NSI316" s="75"/>
      <c r="NSK316" s="22"/>
      <c r="NSL316" s="131"/>
      <c r="NSN316" s="27"/>
      <c r="NSO316" s="19"/>
      <c r="NSQ316" s="75"/>
      <c r="NSS316" s="22"/>
      <c r="NST316" s="131"/>
      <c r="NSV316" s="27"/>
      <c r="NSW316" s="19"/>
      <c r="NSY316" s="75"/>
      <c r="NTA316" s="22"/>
      <c r="NTB316" s="131"/>
      <c r="NTD316" s="27"/>
      <c r="NTE316" s="19"/>
      <c r="NTG316" s="75"/>
      <c r="NTI316" s="22"/>
      <c r="NTJ316" s="131"/>
      <c r="NTL316" s="27"/>
      <c r="NTM316" s="19"/>
      <c r="NTO316" s="75"/>
      <c r="NTQ316" s="22"/>
      <c r="NTR316" s="131"/>
      <c r="NTT316" s="27"/>
      <c r="NTU316" s="19"/>
      <c r="NTW316" s="75"/>
      <c r="NTY316" s="22"/>
      <c r="NTZ316" s="131"/>
      <c r="NUB316" s="27"/>
      <c r="NUC316" s="19"/>
      <c r="NUE316" s="75"/>
      <c r="NUG316" s="22"/>
      <c r="NUH316" s="131"/>
      <c r="NUJ316" s="27"/>
      <c r="NUK316" s="19"/>
      <c r="NUM316" s="75"/>
      <c r="NUO316" s="22"/>
      <c r="NUP316" s="131"/>
      <c r="NUR316" s="27"/>
      <c r="NUS316" s="19"/>
      <c r="NUU316" s="75"/>
      <c r="NUW316" s="22"/>
      <c r="NUX316" s="131"/>
      <c r="NUZ316" s="27"/>
      <c r="NVA316" s="19"/>
      <c r="NVC316" s="75"/>
      <c r="NVE316" s="22"/>
      <c r="NVF316" s="131"/>
      <c r="NVH316" s="27"/>
      <c r="NVI316" s="19"/>
      <c r="NVK316" s="75"/>
      <c r="NVM316" s="22"/>
      <c r="NVN316" s="131"/>
      <c r="NVP316" s="27"/>
      <c r="NVQ316" s="19"/>
      <c r="NVS316" s="75"/>
      <c r="NVU316" s="22"/>
      <c r="NVV316" s="131"/>
      <c r="NVX316" s="27"/>
      <c r="NVY316" s="19"/>
      <c r="NWA316" s="75"/>
      <c r="NWC316" s="22"/>
      <c r="NWD316" s="131"/>
      <c r="NWF316" s="27"/>
      <c r="NWG316" s="19"/>
      <c r="NWI316" s="75"/>
      <c r="NWK316" s="22"/>
      <c r="NWL316" s="131"/>
      <c r="NWN316" s="27"/>
      <c r="NWO316" s="19"/>
      <c r="NWQ316" s="75"/>
      <c r="NWS316" s="22"/>
      <c r="NWT316" s="131"/>
      <c r="NWV316" s="27"/>
      <c r="NWW316" s="19"/>
      <c r="NWY316" s="75"/>
      <c r="NXA316" s="22"/>
      <c r="NXB316" s="131"/>
      <c r="NXD316" s="27"/>
      <c r="NXE316" s="19"/>
      <c r="NXG316" s="75"/>
      <c r="NXI316" s="22"/>
      <c r="NXJ316" s="131"/>
      <c r="NXL316" s="27"/>
      <c r="NXM316" s="19"/>
      <c r="NXO316" s="75"/>
      <c r="NXQ316" s="22"/>
      <c r="NXR316" s="131"/>
      <c r="NXT316" s="27"/>
      <c r="NXU316" s="19"/>
      <c r="NXW316" s="75"/>
      <c r="NXY316" s="22"/>
      <c r="NXZ316" s="131"/>
      <c r="NYB316" s="27"/>
      <c r="NYC316" s="19"/>
      <c r="NYE316" s="75"/>
      <c r="NYG316" s="22"/>
      <c r="NYH316" s="131"/>
      <c r="NYJ316" s="27"/>
      <c r="NYK316" s="19"/>
      <c r="NYM316" s="75"/>
      <c r="NYO316" s="22"/>
      <c r="NYP316" s="131"/>
      <c r="NYR316" s="27"/>
      <c r="NYS316" s="19"/>
      <c r="NYU316" s="75"/>
      <c r="NYW316" s="22"/>
      <c r="NYX316" s="131"/>
      <c r="NYZ316" s="27"/>
      <c r="NZA316" s="19"/>
      <c r="NZC316" s="75"/>
      <c r="NZE316" s="22"/>
      <c r="NZF316" s="131"/>
      <c r="NZH316" s="27"/>
      <c r="NZI316" s="19"/>
      <c r="NZK316" s="75"/>
      <c r="NZM316" s="22"/>
      <c r="NZN316" s="131"/>
      <c r="NZP316" s="27"/>
      <c r="NZQ316" s="19"/>
      <c r="NZS316" s="75"/>
      <c r="NZU316" s="22"/>
      <c r="NZV316" s="131"/>
      <c r="NZX316" s="27"/>
      <c r="NZY316" s="19"/>
      <c r="OAA316" s="75"/>
      <c r="OAC316" s="22"/>
      <c r="OAD316" s="131"/>
      <c r="OAF316" s="27"/>
      <c r="OAG316" s="19"/>
      <c r="OAI316" s="75"/>
      <c r="OAK316" s="22"/>
      <c r="OAL316" s="131"/>
      <c r="OAN316" s="27"/>
      <c r="OAO316" s="19"/>
      <c r="OAQ316" s="75"/>
      <c r="OAS316" s="22"/>
      <c r="OAT316" s="131"/>
      <c r="OAV316" s="27"/>
      <c r="OAW316" s="19"/>
      <c r="OAY316" s="75"/>
      <c r="OBA316" s="22"/>
      <c r="OBB316" s="131"/>
      <c r="OBD316" s="27"/>
      <c r="OBE316" s="19"/>
      <c r="OBG316" s="75"/>
      <c r="OBI316" s="22"/>
      <c r="OBJ316" s="131"/>
      <c r="OBL316" s="27"/>
      <c r="OBM316" s="19"/>
      <c r="OBO316" s="75"/>
      <c r="OBQ316" s="22"/>
      <c r="OBR316" s="131"/>
      <c r="OBT316" s="27"/>
      <c r="OBU316" s="19"/>
      <c r="OBW316" s="75"/>
      <c r="OBY316" s="22"/>
      <c r="OBZ316" s="131"/>
      <c r="OCB316" s="27"/>
      <c r="OCC316" s="19"/>
      <c r="OCE316" s="75"/>
      <c r="OCG316" s="22"/>
      <c r="OCH316" s="131"/>
      <c r="OCJ316" s="27"/>
      <c r="OCK316" s="19"/>
      <c r="OCM316" s="75"/>
      <c r="OCO316" s="22"/>
      <c r="OCP316" s="131"/>
      <c r="OCR316" s="27"/>
      <c r="OCS316" s="19"/>
      <c r="OCU316" s="75"/>
      <c r="OCW316" s="22"/>
      <c r="OCX316" s="131"/>
      <c r="OCZ316" s="27"/>
      <c r="ODA316" s="19"/>
      <c r="ODC316" s="75"/>
      <c r="ODE316" s="22"/>
      <c r="ODF316" s="131"/>
      <c r="ODH316" s="27"/>
      <c r="ODI316" s="19"/>
      <c r="ODK316" s="75"/>
      <c r="ODM316" s="22"/>
      <c r="ODN316" s="131"/>
      <c r="ODP316" s="27"/>
      <c r="ODQ316" s="19"/>
      <c r="ODS316" s="75"/>
      <c r="ODU316" s="22"/>
      <c r="ODV316" s="131"/>
      <c r="ODX316" s="27"/>
      <c r="ODY316" s="19"/>
      <c r="OEA316" s="75"/>
      <c r="OEC316" s="22"/>
      <c r="OED316" s="131"/>
      <c r="OEF316" s="27"/>
      <c r="OEG316" s="19"/>
      <c r="OEI316" s="75"/>
      <c r="OEK316" s="22"/>
      <c r="OEL316" s="131"/>
      <c r="OEN316" s="27"/>
      <c r="OEO316" s="19"/>
      <c r="OEQ316" s="75"/>
      <c r="OES316" s="22"/>
      <c r="OET316" s="131"/>
      <c r="OEV316" s="27"/>
      <c r="OEW316" s="19"/>
      <c r="OEY316" s="75"/>
      <c r="OFA316" s="22"/>
      <c r="OFB316" s="131"/>
      <c r="OFD316" s="27"/>
      <c r="OFE316" s="19"/>
      <c r="OFG316" s="75"/>
      <c r="OFI316" s="22"/>
      <c r="OFJ316" s="131"/>
      <c r="OFL316" s="27"/>
      <c r="OFM316" s="19"/>
      <c r="OFO316" s="75"/>
      <c r="OFQ316" s="22"/>
      <c r="OFR316" s="131"/>
      <c r="OFT316" s="27"/>
      <c r="OFU316" s="19"/>
      <c r="OFW316" s="75"/>
      <c r="OFY316" s="22"/>
      <c r="OFZ316" s="131"/>
      <c r="OGB316" s="27"/>
      <c r="OGC316" s="19"/>
      <c r="OGE316" s="75"/>
      <c r="OGG316" s="22"/>
      <c r="OGH316" s="131"/>
      <c r="OGJ316" s="27"/>
      <c r="OGK316" s="19"/>
      <c r="OGM316" s="75"/>
      <c r="OGO316" s="22"/>
      <c r="OGP316" s="131"/>
      <c r="OGR316" s="27"/>
      <c r="OGS316" s="19"/>
      <c r="OGU316" s="75"/>
      <c r="OGW316" s="22"/>
      <c r="OGX316" s="131"/>
      <c r="OGZ316" s="27"/>
      <c r="OHA316" s="19"/>
      <c r="OHC316" s="75"/>
      <c r="OHE316" s="22"/>
      <c r="OHF316" s="131"/>
      <c r="OHH316" s="27"/>
      <c r="OHI316" s="19"/>
      <c r="OHK316" s="75"/>
      <c r="OHM316" s="22"/>
      <c r="OHN316" s="131"/>
      <c r="OHP316" s="27"/>
      <c r="OHQ316" s="19"/>
      <c r="OHS316" s="75"/>
      <c r="OHU316" s="22"/>
      <c r="OHV316" s="131"/>
      <c r="OHX316" s="27"/>
      <c r="OHY316" s="19"/>
      <c r="OIA316" s="75"/>
      <c r="OIC316" s="22"/>
      <c r="OID316" s="131"/>
      <c r="OIF316" s="27"/>
      <c r="OIG316" s="19"/>
      <c r="OII316" s="75"/>
      <c r="OIK316" s="22"/>
      <c r="OIL316" s="131"/>
      <c r="OIN316" s="27"/>
      <c r="OIO316" s="19"/>
      <c r="OIQ316" s="75"/>
      <c r="OIS316" s="22"/>
      <c r="OIT316" s="131"/>
      <c r="OIV316" s="27"/>
      <c r="OIW316" s="19"/>
      <c r="OIY316" s="75"/>
      <c r="OJA316" s="22"/>
      <c r="OJB316" s="131"/>
      <c r="OJD316" s="27"/>
      <c r="OJE316" s="19"/>
      <c r="OJG316" s="75"/>
      <c r="OJI316" s="22"/>
      <c r="OJJ316" s="131"/>
      <c r="OJL316" s="27"/>
      <c r="OJM316" s="19"/>
      <c r="OJO316" s="75"/>
      <c r="OJQ316" s="22"/>
      <c r="OJR316" s="131"/>
      <c r="OJT316" s="27"/>
      <c r="OJU316" s="19"/>
      <c r="OJW316" s="75"/>
      <c r="OJY316" s="22"/>
      <c r="OJZ316" s="131"/>
      <c r="OKB316" s="27"/>
      <c r="OKC316" s="19"/>
      <c r="OKE316" s="75"/>
      <c r="OKG316" s="22"/>
      <c r="OKH316" s="131"/>
      <c r="OKJ316" s="27"/>
      <c r="OKK316" s="19"/>
      <c r="OKM316" s="75"/>
      <c r="OKO316" s="22"/>
      <c r="OKP316" s="131"/>
      <c r="OKR316" s="27"/>
      <c r="OKS316" s="19"/>
      <c r="OKU316" s="75"/>
      <c r="OKW316" s="22"/>
      <c r="OKX316" s="131"/>
      <c r="OKZ316" s="27"/>
      <c r="OLA316" s="19"/>
      <c r="OLC316" s="75"/>
      <c r="OLE316" s="22"/>
      <c r="OLF316" s="131"/>
      <c r="OLH316" s="27"/>
      <c r="OLI316" s="19"/>
      <c r="OLK316" s="75"/>
      <c r="OLM316" s="22"/>
      <c r="OLN316" s="131"/>
      <c r="OLP316" s="27"/>
      <c r="OLQ316" s="19"/>
      <c r="OLS316" s="75"/>
      <c r="OLU316" s="22"/>
      <c r="OLV316" s="131"/>
      <c r="OLX316" s="27"/>
      <c r="OLY316" s="19"/>
      <c r="OMA316" s="75"/>
      <c r="OMC316" s="22"/>
      <c r="OMD316" s="131"/>
      <c r="OMF316" s="27"/>
      <c r="OMG316" s="19"/>
      <c r="OMI316" s="75"/>
      <c r="OMK316" s="22"/>
      <c r="OML316" s="131"/>
      <c r="OMN316" s="27"/>
      <c r="OMO316" s="19"/>
      <c r="OMQ316" s="75"/>
      <c r="OMS316" s="22"/>
      <c r="OMT316" s="131"/>
      <c r="OMV316" s="27"/>
      <c r="OMW316" s="19"/>
      <c r="OMY316" s="75"/>
      <c r="ONA316" s="22"/>
      <c r="ONB316" s="131"/>
      <c r="OND316" s="27"/>
      <c r="ONE316" s="19"/>
      <c r="ONG316" s="75"/>
      <c r="ONI316" s="22"/>
      <c r="ONJ316" s="131"/>
      <c r="ONL316" s="27"/>
      <c r="ONM316" s="19"/>
      <c r="ONO316" s="75"/>
      <c r="ONQ316" s="22"/>
      <c r="ONR316" s="131"/>
      <c r="ONT316" s="27"/>
      <c r="ONU316" s="19"/>
      <c r="ONW316" s="75"/>
      <c r="ONY316" s="22"/>
      <c r="ONZ316" s="131"/>
      <c r="OOB316" s="27"/>
      <c r="OOC316" s="19"/>
      <c r="OOE316" s="75"/>
      <c r="OOG316" s="22"/>
      <c r="OOH316" s="131"/>
      <c r="OOJ316" s="27"/>
      <c r="OOK316" s="19"/>
      <c r="OOM316" s="75"/>
      <c r="OOO316" s="22"/>
      <c r="OOP316" s="131"/>
      <c r="OOR316" s="27"/>
      <c r="OOS316" s="19"/>
      <c r="OOU316" s="75"/>
      <c r="OOW316" s="22"/>
      <c r="OOX316" s="131"/>
      <c r="OOZ316" s="27"/>
      <c r="OPA316" s="19"/>
      <c r="OPC316" s="75"/>
      <c r="OPE316" s="22"/>
      <c r="OPF316" s="131"/>
      <c r="OPH316" s="27"/>
      <c r="OPI316" s="19"/>
      <c r="OPK316" s="75"/>
      <c r="OPM316" s="22"/>
      <c r="OPN316" s="131"/>
      <c r="OPP316" s="27"/>
      <c r="OPQ316" s="19"/>
      <c r="OPS316" s="75"/>
      <c r="OPU316" s="22"/>
      <c r="OPV316" s="131"/>
      <c r="OPX316" s="27"/>
      <c r="OPY316" s="19"/>
      <c r="OQA316" s="75"/>
      <c r="OQC316" s="22"/>
      <c r="OQD316" s="131"/>
      <c r="OQF316" s="27"/>
      <c r="OQG316" s="19"/>
      <c r="OQI316" s="75"/>
      <c r="OQK316" s="22"/>
      <c r="OQL316" s="131"/>
      <c r="OQN316" s="27"/>
      <c r="OQO316" s="19"/>
      <c r="OQQ316" s="75"/>
      <c r="OQS316" s="22"/>
      <c r="OQT316" s="131"/>
      <c r="OQV316" s="27"/>
      <c r="OQW316" s="19"/>
      <c r="OQY316" s="75"/>
      <c r="ORA316" s="22"/>
      <c r="ORB316" s="131"/>
      <c r="ORD316" s="27"/>
      <c r="ORE316" s="19"/>
      <c r="ORG316" s="75"/>
      <c r="ORI316" s="22"/>
      <c r="ORJ316" s="131"/>
      <c r="ORL316" s="27"/>
      <c r="ORM316" s="19"/>
      <c r="ORO316" s="75"/>
      <c r="ORQ316" s="22"/>
      <c r="ORR316" s="131"/>
      <c r="ORT316" s="27"/>
      <c r="ORU316" s="19"/>
      <c r="ORW316" s="75"/>
      <c r="ORY316" s="22"/>
      <c r="ORZ316" s="131"/>
      <c r="OSB316" s="27"/>
      <c r="OSC316" s="19"/>
      <c r="OSE316" s="75"/>
      <c r="OSG316" s="22"/>
      <c r="OSH316" s="131"/>
      <c r="OSJ316" s="27"/>
      <c r="OSK316" s="19"/>
      <c r="OSM316" s="75"/>
      <c r="OSO316" s="22"/>
      <c r="OSP316" s="131"/>
      <c r="OSR316" s="27"/>
      <c r="OSS316" s="19"/>
      <c r="OSU316" s="75"/>
      <c r="OSW316" s="22"/>
      <c r="OSX316" s="131"/>
      <c r="OSZ316" s="27"/>
      <c r="OTA316" s="19"/>
      <c r="OTC316" s="75"/>
      <c r="OTE316" s="22"/>
      <c r="OTF316" s="131"/>
      <c r="OTH316" s="27"/>
      <c r="OTI316" s="19"/>
      <c r="OTK316" s="75"/>
      <c r="OTM316" s="22"/>
      <c r="OTN316" s="131"/>
      <c r="OTP316" s="27"/>
      <c r="OTQ316" s="19"/>
      <c r="OTS316" s="75"/>
      <c r="OTU316" s="22"/>
      <c r="OTV316" s="131"/>
      <c r="OTX316" s="27"/>
      <c r="OTY316" s="19"/>
      <c r="OUA316" s="75"/>
      <c r="OUC316" s="22"/>
      <c r="OUD316" s="131"/>
      <c r="OUF316" s="27"/>
      <c r="OUG316" s="19"/>
      <c r="OUI316" s="75"/>
      <c r="OUK316" s="22"/>
      <c r="OUL316" s="131"/>
      <c r="OUN316" s="27"/>
      <c r="OUO316" s="19"/>
      <c r="OUQ316" s="75"/>
      <c r="OUS316" s="22"/>
      <c r="OUT316" s="131"/>
      <c r="OUV316" s="27"/>
      <c r="OUW316" s="19"/>
      <c r="OUY316" s="75"/>
      <c r="OVA316" s="22"/>
      <c r="OVB316" s="131"/>
      <c r="OVD316" s="27"/>
      <c r="OVE316" s="19"/>
      <c r="OVG316" s="75"/>
      <c r="OVI316" s="22"/>
      <c r="OVJ316" s="131"/>
      <c r="OVL316" s="27"/>
      <c r="OVM316" s="19"/>
      <c r="OVO316" s="75"/>
      <c r="OVQ316" s="22"/>
      <c r="OVR316" s="131"/>
      <c r="OVT316" s="27"/>
      <c r="OVU316" s="19"/>
      <c r="OVW316" s="75"/>
      <c r="OVY316" s="22"/>
      <c r="OVZ316" s="131"/>
      <c r="OWB316" s="27"/>
      <c r="OWC316" s="19"/>
      <c r="OWE316" s="75"/>
      <c r="OWG316" s="22"/>
      <c r="OWH316" s="131"/>
      <c r="OWJ316" s="27"/>
      <c r="OWK316" s="19"/>
      <c r="OWM316" s="75"/>
      <c r="OWO316" s="22"/>
      <c r="OWP316" s="131"/>
      <c r="OWR316" s="27"/>
      <c r="OWS316" s="19"/>
      <c r="OWU316" s="75"/>
      <c r="OWW316" s="22"/>
      <c r="OWX316" s="131"/>
      <c r="OWZ316" s="27"/>
      <c r="OXA316" s="19"/>
      <c r="OXC316" s="75"/>
      <c r="OXE316" s="22"/>
      <c r="OXF316" s="131"/>
      <c r="OXH316" s="27"/>
      <c r="OXI316" s="19"/>
      <c r="OXK316" s="75"/>
      <c r="OXM316" s="22"/>
      <c r="OXN316" s="131"/>
      <c r="OXP316" s="27"/>
      <c r="OXQ316" s="19"/>
      <c r="OXS316" s="75"/>
      <c r="OXU316" s="22"/>
      <c r="OXV316" s="131"/>
      <c r="OXX316" s="27"/>
      <c r="OXY316" s="19"/>
      <c r="OYA316" s="75"/>
      <c r="OYC316" s="22"/>
      <c r="OYD316" s="131"/>
      <c r="OYF316" s="27"/>
      <c r="OYG316" s="19"/>
      <c r="OYI316" s="75"/>
      <c r="OYK316" s="22"/>
      <c r="OYL316" s="131"/>
      <c r="OYN316" s="27"/>
      <c r="OYO316" s="19"/>
      <c r="OYQ316" s="75"/>
      <c r="OYS316" s="22"/>
      <c r="OYT316" s="131"/>
      <c r="OYV316" s="27"/>
      <c r="OYW316" s="19"/>
      <c r="OYY316" s="75"/>
      <c r="OZA316" s="22"/>
      <c r="OZB316" s="131"/>
      <c r="OZD316" s="27"/>
      <c r="OZE316" s="19"/>
      <c r="OZG316" s="75"/>
      <c r="OZI316" s="22"/>
      <c r="OZJ316" s="131"/>
      <c r="OZL316" s="27"/>
      <c r="OZM316" s="19"/>
      <c r="OZO316" s="75"/>
      <c r="OZQ316" s="22"/>
      <c r="OZR316" s="131"/>
      <c r="OZT316" s="27"/>
      <c r="OZU316" s="19"/>
      <c r="OZW316" s="75"/>
      <c r="OZY316" s="22"/>
      <c r="OZZ316" s="131"/>
      <c r="PAB316" s="27"/>
      <c r="PAC316" s="19"/>
      <c r="PAE316" s="75"/>
      <c r="PAG316" s="22"/>
      <c r="PAH316" s="131"/>
      <c r="PAJ316" s="27"/>
      <c r="PAK316" s="19"/>
      <c r="PAM316" s="75"/>
      <c r="PAO316" s="22"/>
      <c r="PAP316" s="131"/>
      <c r="PAR316" s="27"/>
      <c r="PAS316" s="19"/>
      <c r="PAU316" s="75"/>
      <c r="PAW316" s="22"/>
      <c r="PAX316" s="131"/>
      <c r="PAZ316" s="27"/>
      <c r="PBA316" s="19"/>
      <c r="PBC316" s="75"/>
      <c r="PBE316" s="22"/>
      <c r="PBF316" s="131"/>
      <c r="PBH316" s="27"/>
      <c r="PBI316" s="19"/>
      <c r="PBK316" s="75"/>
      <c r="PBM316" s="22"/>
      <c r="PBN316" s="131"/>
      <c r="PBP316" s="27"/>
      <c r="PBQ316" s="19"/>
      <c r="PBS316" s="75"/>
      <c r="PBU316" s="22"/>
      <c r="PBV316" s="131"/>
      <c r="PBX316" s="27"/>
      <c r="PBY316" s="19"/>
      <c r="PCA316" s="75"/>
      <c r="PCC316" s="22"/>
      <c r="PCD316" s="131"/>
      <c r="PCF316" s="27"/>
      <c r="PCG316" s="19"/>
      <c r="PCI316" s="75"/>
      <c r="PCK316" s="22"/>
      <c r="PCL316" s="131"/>
      <c r="PCN316" s="27"/>
      <c r="PCO316" s="19"/>
      <c r="PCQ316" s="75"/>
      <c r="PCS316" s="22"/>
      <c r="PCT316" s="131"/>
      <c r="PCV316" s="27"/>
      <c r="PCW316" s="19"/>
      <c r="PCY316" s="75"/>
      <c r="PDA316" s="22"/>
      <c r="PDB316" s="131"/>
      <c r="PDD316" s="27"/>
      <c r="PDE316" s="19"/>
      <c r="PDG316" s="75"/>
      <c r="PDI316" s="22"/>
      <c r="PDJ316" s="131"/>
      <c r="PDL316" s="27"/>
      <c r="PDM316" s="19"/>
      <c r="PDO316" s="75"/>
      <c r="PDQ316" s="22"/>
      <c r="PDR316" s="131"/>
      <c r="PDT316" s="27"/>
      <c r="PDU316" s="19"/>
      <c r="PDW316" s="75"/>
      <c r="PDY316" s="22"/>
      <c r="PDZ316" s="131"/>
      <c r="PEB316" s="27"/>
      <c r="PEC316" s="19"/>
      <c r="PEE316" s="75"/>
      <c r="PEG316" s="22"/>
      <c r="PEH316" s="131"/>
      <c r="PEJ316" s="27"/>
      <c r="PEK316" s="19"/>
      <c r="PEM316" s="75"/>
      <c r="PEO316" s="22"/>
      <c r="PEP316" s="131"/>
      <c r="PER316" s="27"/>
      <c r="PES316" s="19"/>
      <c r="PEU316" s="75"/>
      <c r="PEW316" s="22"/>
      <c r="PEX316" s="131"/>
      <c r="PEZ316" s="27"/>
      <c r="PFA316" s="19"/>
      <c r="PFC316" s="75"/>
      <c r="PFE316" s="22"/>
      <c r="PFF316" s="131"/>
      <c r="PFH316" s="27"/>
      <c r="PFI316" s="19"/>
      <c r="PFK316" s="75"/>
      <c r="PFM316" s="22"/>
      <c r="PFN316" s="131"/>
      <c r="PFP316" s="27"/>
      <c r="PFQ316" s="19"/>
      <c r="PFS316" s="75"/>
      <c r="PFU316" s="22"/>
      <c r="PFV316" s="131"/>
      <c r="PFX316" s="27"/>
      <c r="PFY316" s="19"/>
      <c r="PGA316" s="75"/>
      <c r="PGC316" s="22"/>
      <c r="PGD316" s="131"/>
      <c r="PGF316" s="27"/>
      <c r="PGG316" s="19"/>
      <c r="PGI316" s="75"/>
      <c r="PGK316" s="22"/>
      <c r="PGL316" s="131"/>
      <c r="PGN316" s="27"/>
      <c r="PGO316" s="19"/>
      <c r="PGQ316" s="75"/>
      <c r="PGS316" s="22"/>
      <c r="PGT316" s="131"/>
      <c r="PGV316" s="27"/>
      <c r="PGW316" s="19"/>
      <c r="PGY316" s="75"/>
      <c r="PHA316" s="22"/>
      <c r="PHB316" s="131"/>
      <c r="PHD316" s="27"/>
      <c r="PHE316" s="19"/>
      <c r="PHG316" s="75"/>
      <c r="PHI316" s="22"/>
      <c r="PHJ316" s="131"/>
      <c r="PHL316" s="27"/>
      <c r="PHM316" s="19"/>
      <c r="PHO316" s="75"/>
      <c r="PHQ316" s="22"/>
      <c r="PHR316" s="131"/>
      <c r="PHT316" s="27"/>
      <c r="PHU316" s="19"/>
      <c r="PHW316" s="75"/>
      <c r="PHY316" s="22"/>
      <c r="PHZ316" s="131"/>
      <c r="PIB316" s="27"/>
      <c r="PIC316" s="19"/>
      <c r="PIE316" s="75"/>
      <c r="PIG316" s="22"/>
      <c r="PIH316" s="131"/>
      <c r="PIJ316" s="27"/>
      <c r="PIK316" s="19"/>
      <c r="PIM316" s="75"/>
      <c r="PIO316" s="22"/>
      <c r="PIP316" s="131"/>
      <c r="PIR316" s="27"/>
      <c r="PIS316" s="19"/>
      <c r="PIU316" s="75"/>
      <c r="PIW316" s="22"/>
      <c r="PIX316" s="131"/>
      <c r="PIZ316" s="27"/>
      <c r="PJA316" s="19"/>
      <c r="PJC316" s="75"/>
      <c r="PJE316" s="22"/>
      <c r="PJF316" s="131"/>
      <c r="PJH316" s="27"/>
      <c r="PJI316" s="19"/>
      <c r="PJK316" s="75"/>
      <c r="PJM316" s="22"/>
      <c r="PJN316" s="131"/>
      <c r="PJP316" s="27"/>
      <c r="PJQ316" s="19"/>
      <c r="PJS316" s="75"/>
      <c r="PJU316" s="22"/>
      <c r="PJV316" s="131"/>
      <c r="PJX316" s="27"/>
      <c r="PJY316" s="19"/>
      <c r="PKA316" s="75"/>
      <c r="PKC316" s="22"/>
      <c r="PKD316" s="131"/>
      <c r="PKF316" s="27"/>
      <c r="PKG316" s="19"/>
      <c r="PKI316" s="75"/>
      <c r="PKK316" s="22"/>
      <c r="PKL316" s="131"/>
      <c r="PKN316" s="27"/>
      <c r="PKO316" s="19"/>
      <c r="PKQ316" s="75"/>
      <c r="PKS316" s="22"/>
      <c r="PKT316" s="131"/>
      <c r="PKV316" s="27"/>
      <c r="PKW316" s="19"/>
      <c r="PKY316" s="75"/>
      <c r="PLA316" s="22"/>
      <c r="PLB316" s="131"/>
      <c r="PLD316" s="27"/>
      <c r="PLE316" s="19"/>
      <c r="PLG316" s="75"/>
      <c r="PLI316" s="22"/>
      <c r="PLJ316" s="131"/>
      <c r="PLL316" s="27"/>
      <c r="PLM316" s="19"/>
      <c r="PLO316" s="75"/>
      <c r="PLQ316" s="22"/>
      <c r="PLR316" s="131"/>
      <c r="PLT316" s="27"/>
      <c r="PLU316" s="19"/>
      <c r="PLW316" s="75"/>
      <c r="PLY316" s="22"/>
      <c r="PLZ316" s="131"/>
      <c r="PMB316" s="27"/>
      <c r="PMC316" s="19"/>
      <c r="PME316" s="75"/>
      <c r="PMG316" s="22"/>
      <c r="PMH316" s="131"/>
      <c r="PMJ316" s="27"/>
      <c r="PMK316" s="19"/>
      <c r="PMM316" s="75"/>
      <c r="PMO316" s="22"/>
      <c r="PMP316" s="131"/>
      <c r="PMR316" s="27"/>
      <c r="PMS316" s="19"/>
      <c r="PMU316" s="75"/>
      <c r="PMW316" s="22"/>
      <c r="PMX316" s="131"/>
      <c r="PMZ316" s="27"/>
      <c r="PNA316" s="19"/>
      <c r="PNC316" s="75"/>
      <c r="PNE316" s="22"/>
      <c r="PNF316" s="131"/>
      <c r="PNH316" s="27"/>
      <c r="PNI316" s="19"/>
      <c r="PNK316" s="75"/>
      <c r="PNM316" s="22"/>
      <c r="PNN316" s="131"/>
      <c r="PNP316" s="27"/>
      <c r="PNQ316" s="19"/>
      <c r="PNS316" s="75"/>
      <c r="PNU316" s="22"/>
      <c r="PNV316" s="131"/>
      <c r="PNX316" s="27"/>
      <c r="PNY316" s="19"/>
      <c r="POA316" s="75"/>
      <c r="POC316" s="22"/>
      <c r="POD316" s="131"/>
      <c r="POF316" s="27"/>
      <c r="POG316" s="19"/>
      <c r="POI316" s="75"/>
      <c r="POK316" s="22"/>
      <c r="POL316" s="131"/>
      <c r="PON316" s="27"/>
      <c r="POO316" s="19"/>
      <c r="POQ316" s="75"/>
      <c r="POS316" s="22"/>
      <c r="POT316" s="131"/>
      <c r="POV316" s="27"/>
      <c r="POW316" s="19"/>
      <c r="POY316" s="75"/>
      <c r="PPA316" s="22"/>
      <c r="PPB316" s="131"/>
      <c r="PPD316" s="27"/>
      <c r="PPE316" s="19"/>
      <c r="PPG316" s="75"/>
      <c r="PPI316" s="22"/>
      <c r="PPJ316" s="131"/>
      <c r="PPL316" s="27"/>
      <c r="PPM316" s="19"/>
      <c r="PPO316" s="75"/>
      <c r="PPQ316" s="22"/>
      <c r="PPR316" s="131"/>
      <c r="PPT316" s="27"/>
      <c r="PPU316" s="19"/>
      <c r="PPW316" s="75"/>
      <c r="PPY316" s="22"/>
      <c r="PPZ316" s="131"/>
      <c r="PQB316" s="27"/>
      <c r="PQC316" s="19"/>
      <c r="PQE316" s="75"/>
      <c r="PQG316" s="22"/>
      <c r="PQH316" s="131"/>
      <c r="PQJ316" s="27"/>
      <c r="PQK316" s="19"/>
      <c r="PQM316" s="75"/>
      <c r="PQO316" s="22"/>
      <c r="PQP316" s="131"/>
      <c r="PQR316" s="27"/>
      <c r="PQS316" s="19"/>
      <c r="PQU316" s="75"/>
      <c r="PQW316" s="22"/>
      <c r="PQX316" s="131"/>
      <c r="PQZ316" s="27"/>
      <c r="PRA316" s="19"/>
      <c r="PRC316" s="75"/>
      <c r="PRE316" s="22"/>
      <c r="PRF316" s="131"/>
      <c r="PRH316" s="27"/>
      <c r="PRI316" s="19"/>
      <c r="PRK316" s="75"/>
      <c r="PRM316" s="22"/>
      <c r="PRN316" s="131"/>
      <c r="PRP316" s="27"/>
      <c r="PRQ316" s="19"/>
      <c r="PRS316" s="75"/>
      <c r="PRU316" s="22"/>
      <c r="PRV316" s="131"/>
      <c r="PRX316" s="27"/>
      <c r="PRY316" s="19"/>
      <c r="PSA316" s="75"/>
      <c r="PSC316" s="22"/>
      <c r="PSD316" s="131"/>
      <c r="PSF316" s="27"/>
      <c r="PSG316" s="19"/>
      <c r="PSI316" s="75"/>
      <c r="PSK316" s="22"/>
      <c r="PSL316" s="131"/>
      <c r="PSN316" s="27"/>
      <c r="PSO316" s="19"/>
      <c r="PSQ316" s="75"/>
      <c r="PSS316" s="22"/>
      <c r="PST316" s="131"/>
      <c r="PSV316" s="27"/>
      <c r="PSW316" s="19"/>
      <c r="PSY316" s="75"/>
      <c r="PTA316" s="22"/>
      <c r="PTB316" s="131"/>
      <c r="PTD316" s="27"/>
      <c r="PTE316" s="19"/>
      <c r="PTG316" s="75"/>
      <c r="PTI316" s="22"/>
      <c r="PTJ316" s="131"/>
      <c r="PTL316" s="27"/>
      <c r="PTM316" s="19"/>
      <c r="PTO316" s="75"/>
      <c r="PTQ316" s="22"/>
      <c r="PTR316" s="131"/>
      <c r="PTT316" s="27"/>
      <c r="PTU316" s="19"/>
      <c r="PTW316" s="75"/>
      <c r="PTY316" s="22"/>
      <c r="PTZ316" s="131"/>
      <c r="PUB316" s="27"/>
      <c r="PUC316" s="19"/>
      <c r="PUE316" s="75"/>
      <c r="PUG316" s="22"/>
      <c r="PUH316" s="131"/>
      <c r="PUJ316" s="27"/>
      <c r="PUK316" s="19"/>
      <c r="PUM316" s="75"/>
      <c r="PUO316" s="22"/>
      <c r="PUP316" s="131"/>
      <c r="PUR316" s="27"/>
      <c r="PUS316" s="19"/>
      <c r="PUU316" s="75"/>
      <c r="PUW316" s="22"/>
      <c r="PUX316" s="131"/>
      <c r="PUZ316" s="27"/>
      <c r="PVA316" s="19"/>
      <c r="PVC316" s="75"/>
      <c r="PVE316" s="22"/>
      <c r="PVF316" s="131"/>
      <c r="PVH316" s="27"/>
      <c r="PVI316" s="19"/>
      <c r="PVK316" s="75"/>
      <c r="PVM316" s="22"/>
      <c r="PVN316" s="131"/>
      <c r="PVP316" s="27"/>
      <c r="PVQ316" s="19"/>
      <c r="PVS316" s="75"/>
      <c r="PVU316" s="22"/>
      <c r="PVV316" s="131"/>
      <c r="PVX316" s="27"/>
      <c r="PVY316" s="19"/>
      <c r="PWA316" s="75"/>
      <c r="PWC316" s="22"/>
      <c r="PWD316" s="131"/>
      <c r="PWF316" s="27"/>
      <c r="PWG316" s="19"/>
      <c r="PWI316" s="75"/>
      <c r="PWK316" s="22"/>
      <c r="PWL316" s="131"/>
      <c r="PWN316" s="27"/>
      <c r="PWO316" s="19"/>
      <c r="PWQ316" s="75"/>
      <c r="PWS316" s="22"/>
      <c r="PWT316" s="131"/>
      <c r="PWV316" s="27"/>
      <c r="PWW316" s="19"/>
      <c r="PWY316" s="75"/>
      <c r="PXA316" s="22"/>
      <c r="PXB316" s="131"/>
      <c r="PXD316" s="27"/>
      <c r="PXE316" s="19"/>
      <c r="PXG316" s="75"/>
      <c r="PXI316" s="22"/>
      <c r="PXJ316" s="131"/>
      <c r="PXL316" s="27"/>
      <c r="PXM316" s="19"/>
      <c r="PXO316" s="75"/>
      <c r="PXQ316" s="22"/>
      <c r="PXR316" s="131"/>
      <c r="PXT316" s="27"/>
      <c r="PXU316" s="19"/>
      <c r="PXW316" s="75"/>
      <c r="PXY316" s="22"/>
      <c r="PXZ316" s="131"/>
      <c r="PYB316" s="27"/>
      <c r="PYC316" s="19"/>
      <c r="PYE316" s="75"/>
      <c r="PYG316" s="22"/>
      <c r="PYH316" s="131"/>
      <c r="PYJ316" s="27"/>
      <c r="PYK316" s="19"/>
      <c r="PYM316" s="75"/>
      <c r="PYO316" s="22"/>
      <c r="PYP316" s="131"/>
      <c r="PYR316" s="27"/>
      <c r="PYS316" s="19"/>
      <c r="PYU316" s="75"/>
      <c r="PYW316" s="22"/>
      <c r="PYX316" s="131"/>
      <c r="PYZ316" s="27"/>
      <c r="PZA316" s="19"/>
      <c r="PZC316" s="75"/>
      <c r="PZE316" s="22"/>
      <c r="PZF316" s="131"/>
      <c r="PZH316" s="27"/>
      <c r="PZI316" s="19"/>
      <c r="PZK316" s="75"/>
      <c r="PZM316" s="22"/>
      <c r="PZN316" s="131"/>
      <c r="PZP316" s="27"/>
      <c r="PZQ316" s="19"/>
      <c r="PZS316" s="75"/>
      <c r="PZU316" s="22"/>
      <c r="PZV316" s="131"/>
      <c r="PZX316" s="27"/>
      <c r="PZY316" s="19"/>
      <c r="QAA316" s="75"/>
      <c r="QAC316" s="22"/>
      <c r="QAD316" s="131"/>
      <c r="QAF316" s="27"/>
      <c r="QAG316" s="19"/>
      <c r="QAI316" s="75"/>
      <c r="QAK316" s="22"/>
      <c r="QAL316" s="131"/>
      <c r="QAN316" s="27"/>
      <c r="QAO316" s="19"/>
      <c r="QAQ316" s="75"/>
      <c r="QAS316" s="22"/>
      <c r="QAT316" s="131"/>
      <c r="QAV316" s="27"/>
      <c r="QAW316" s="19"/>
      <c r="QAY316" s="75"/>
      <c r="QBA316" s="22"/>
      <c r="QBB316" s="131"/>
      <c r="QBD316" s="27"/>
      <c r="QBE316" s="19"/>
      <c r="QBG316" s="75"/>
      <c r="QBI316" s="22"/>
      <c r="QBJ316" s="131"/>
      <c r="QBL316" s="27"/>
      <c r="QBM316" s="19"/>
      <c r="QBO316" s="75"/>
      <c r="QBQ316" s="22"/>
      <c r="QBR316" s="131"/>
      <c r="QBT316" s="27"/>
      <c r="QBU316" s="19"/>
      <c r="QBW316" s="75"/>
      <c r="QBY316" s="22"/>
      <c r="QBZ316" s="131"/>
      <c r="QCB316" s="27"/>
      <c r="QCC316" s="19"/>
      <c r="QCE316" s="75"/>
      <c r="QCG316" s="22"/>
      <c r="QCH316" s="131"/>
      <c r="QCJ316" s="27"/>
      <c r="QCK316" s="19"/>
      <c r="QCM316" s="75"/>
      <c r="QCO316" s="22"/>
      <c r="QCP316" s="131"/>
      <c r="QCR316" s="27"/>
      <c r="QCS316" s="19"/>
      <c r="QCU316" s="75"/>
      <c r="QCW316" s="22"/>
      <c r="QCX316" s="131"/>
      <c r="QCZ316" s="27"/>
      <c r="QDA316" s="19"/>
      <c r="QDC316" s="75"/>
      <c r="QDE316" s="22"/>
      <c r="QDF316" s="131"/>
      <c r="QDH316" s="27"/>
      <c r="QDI316" s="19"/>
      <c r="QDK316" s="75"/>
      <c r="QDM316" s="22"/>
      <c r="QDN316" s="131"/>
      <c r="QDP316" s="27"/>
      <c r="QDQ316" s="19"/>
      <c r="QDS316" s="75"/>
      <c r="QDU316" s="22"/>
      <c r="QDV316" s="131"/>
      <c r="QDX316" s="27"/>
      <c r="QDY316" s="19"/>
      <c r="QEA316" s="75"/>
      <c r="QEC316" s="22"/>
      <c r="QED316" s="131"/>
      <c r="QEF316" s="27"/>
      <c r="QEG316" s="19"/>
      <c r="QEI316" s="75"/>
      <c r="QEK316" s="22"/>
      <c r="QEL316" s="131"/>
      <c r="QEN316" s="27"/>
      <c r="QEO316" s="19"/>
      <c r="QEQ316" s="75"/>
      <c r="QES316" s="22"/>
      <c r="QET316" s="131"/>
      <c r="QEV316" s="27"/>
      <c r="QEW316" s="19"/>
      <c r="QEY316" s="75"/>
      <c r="QFA316" s="22"/>
      <c r="QFB316" s="131"/>
      <c r="QFD316" s="27"/>
      <c r="QFE316" s="19"/>
      <c r="QFG316" s="75"/>
      <c r="QFI316" s="22"/>
      <c r="QFJ316" s="131"/>
      <c r="QFL316" s="27"/>
      <c r="QFM316" s="19"/>
      <c r="QFO316" s="75"/>
      <c r="QFQ316" s="22"/>
      <c r="QFR316" s="131"/>
      <c r="QFT316" s="27"/>
      <c r="QFU316" s="19"/>
      <c r="QFW316" s="75"/>
      <c r="QFY316" s="22"/>
      <c r="QFZ316" s="131"/>
      <c r="QGB316" s="27"/>
      <c r="QGC316" s="19"/>
      <c r="QGE316" s="75"/>
      <c r="QGG316" s="22"/>
      <c r="QGH316" s="131"/>
      <c r="QGJ316" s="27"/>
      <c r="QGK316" s="19"/>
      <c r="QGM316" s="75"/>
      <c r="QGO316" s="22"/>
      <c r="QGP316" s="131"/>
      <c r="QGR316" s="27"/>
      <c r="QGS316" s="19"/>
      <c r="QGU316" s="75"/>
      <c r="QGW316" s="22"/>
      <c r="QGX316" s="131"/>
      <c r="QGZ316" s="27"/>
      <c r="QHA316" s="19"/>
      <c r="QHC316" s="75"/>
      <c r="QHE316" s="22"/>
      <c r="QHF316" s="131"/>
      <c r="QHH316" s="27"/>
      <c r="QHI316" s="19"/>
      <c r="QHK316" s="75"/>
      <c r="QHM316" s="22"/>
      <c r="QHN316" s="131"/>
      <c r="QHP316" s="27"/>
      <c r="QHQ316" s="19"/>
      <c r="QHS316" s="75"/>
      <c r="QHU316" s="22"/>
      <c r="QHV316" s="131"/>
      <c r="QHX316" s="27"/>
      <c r="QHY316" s="19"/>
      <c r="QIA316" s="75"/>
      <c r="QIC316" s="22"/>
      <c r="QID316" s="131"/>
      <c r="QIF316" s="27"/>
      <c r="QIG316" s="19"/>
      <c r="QII316" s="75"/>
      <c r="QIK316" s="22"/>
      <c r="QIL316" s="131"/>
      <c r="QIN316" s="27"/>
      <c r="QIO316" s="19"/>
      <c r="QIQ316" s="75"/>
      <c r="QIS316" s="22"/>
      <c r="QIT316" s="131"/>
      <c r="QIV316" s="27"/>
      <c r="QIW316" s="19"/>
      <c r="QIY316" s="75"/>
      <c r="QJA316" s="22"/>
      <c r="QJB316" s="131"/>
      <c r="QJD316" s="27"/>
      <c r="QJE316" s="19"/>
      <c r="QJG316" s="75"/>
      <c r="QJI316" s="22"/>
      <c r="QJJ316" s="131"/>
      <c r="QJL316" s="27"/>
      <c r="QJM316" s="19"/>
      <c r="QJO316" s="75"/>
      <c r="QJQ316" s="22"/>
      <c r="QJR316" s="131"/>
      <c r="QJT316" s="27"/>
      <c r="QJU316" s="19"/>
      <c r="QJW316" s="75"/>
      <c r="QJY316" s="22"/>
      <c r="QJZ316" s="131"/>
      <c r="QKB316" s="27"/>
      <c r="QKC316" s="19"/>
      <c r="QKE316" s="75"/>
      <c r="QKG316" s="22"/>
      <c r="QKH316" s="131"/>
      <c r="QKJ316" s="27"/>
      <c r="QKK316" s="19"/>
      <c r="QKM316" s="75"/>
      <c r="QKO316" s="22"/>
      <c r="QKP316" s="131"/>
      <c r="QKR316" s="27"/>
      <c r="QKS316" s="19"/>
      <c r="QKU316" s="75"/>
      <c r="QKW316" s="22"/>
      <c r="QKX316" s="131"/>
      <c r="QKZ316" s="27"/>
      <c r="QLA316" s="19"/>
      <c r="QLC316" s="75"/>
      <c r="QLE316" s="22"/>
      <c r="QLF316" s="131"/>
      <c r="QLH316" s="27"/>
      <c r="QLI316" s="19"/>
      <c r="QLK316" s="75"/>
      <c r="QLM316" s="22"/>
      <c r="QLN316" s="131"/>
      <c r="QLP316" s="27"/>
      <c r="QLQ316" s="19"/>
      <c r="QLS316" s="75"/>
      <c r="QLU316" s="22"/>
      <c r="QLV316" s="131"/>
      <c r="QLX316" s="27"/>
      <c r="QLY316" s="19"/>
      <c r="QMA316" s="75"/>
      <c r="QMC316" s="22"/>
      <c r="QMD316" s="131"/>
      <c r="QMF316" s="27"/>
      <c r="QMG316" s="19"/>
      <c r="QMI316" s="75"/>
      <c r="QMK316" s="22"/>
      <c r="QML316" s="131"/>
      <c r="QMN316" s="27"/>
      <c r="QMO316" s="19"/>
      <c r="QMQ316" s="75"/>
      <c r="QMS316" s="22"/>
      <c r="QMT316" s="131"/>
      <c r="QMV316" s="27"/>
      <c r="QMW316" s="19"/>
      <c r="QMY316" s="75"/>
      <c r="QNA316" s="22"/>
      <c r="QNB316" s="131"/>
      <c r="QND316" s="27"/>
      <c r="QNE316" s="19"/>
      <c r="QNG316" s="75"/>
      <c r="QNI316" s="22"/>
      <c r="QNJ316" s="131"/>
      <c r="QNL316" s="27"/>
      <c r="QNM316" s="19"/>
      <c r="QNO316" s="75"/>
      <c r="QNQ316" s="22"/>
      <c r="QNR316" s="131"/>
      <c r="QNT316" s="27"/>
      <c r="QNU316" s="19"/>
      <c r="QNW316" s="75"/>
      <c r="QNY316" s="22"/>
      <c r="QNZ316" s="131"/>
      <c r="QOB316" s="27"/>
      <c r="QOC316" s="19"/>
      <c r="QOE316" s="75"/>
      <c r="QOG316" s="22"/>
      <c r="QOH316" s="131"/>
      <c r="QOJ316" s="27"/>
      <c r="QOK316" s="19"/>
      <c r="QOM316" s="75"/>
      <c r="QOO316" s="22"/>
      <c r="QOP316" s="131"/>
      <c r="QOR316" s="27"/>
      <c r="QOS316" s="19"/>
      <c r="QOU316" s="75"/>
      <c r="QOW316" s="22"/>
      <c r="QOX316" s="131"/>
      <c r="QOZ316" s="27"/>
      <c r="QPA316" s="19"/>
      <c r="QPC316" s="75"/>
      <c r="QPE316" s="22"/>
      <c r="QPF316" s="131"/>
      <c r="QPH316" s="27"/>
      <c r="QPI316" s="19"/>
      <c r="QPK316" s="75"/>
      <c r="QPM316" s="22"/>
      <c r="QPN316" s="131"/>
      <c r="QPP316" s="27"/>
      <c r="QPQ316" s="19"/>
      <c r="QPS316" s="75"/>
      <c r="QPU316" s="22"/>
      <c r="QPV316" s="131"/>
      <c r="QPX316" s="27"/>
      <c r="QPY316" s="19"/>
      <c r="QQA316" s="75"/>
      <c r="QQC316" s="22"/>
      <c r="QQD316" s="131"/>
      <c r="QQF316" s="27"/>
      <c r="QQG316" s="19"/>
      <c r="QQI316" s="75"/>
      <c r="QQK316" s="22"/>
      <c r="QQL316" s="131"/>
      <c r="QQN316" s="27"/>
      <c r="QQO316" s="19"/>
      <c r="QQQ316" s="75"/>
      <c r="QQS316" s="22"/>
      <c r="QQT316" s="131"/>
      <c r="QQV316" s="27"/>
      <c r="QQW316" s="19"/>
      <c r="QQY316" s="75"/>
      <c r="QRA316" s="22"/>
      <c r="QRB316" s="131"/>
      <c r="QRD316" s="27"/>
      <c r="QRE316" s="19"/>
      <c r="QRG316" s="75"/>
      <c r="QRI316" s="22"/>
      <c r="QRJ316" s="131"/>
      <c r="QRL316" s="27"/>
      <c r="QRM316" s="19"/>
      <c r="QRO316" s="75"/>
      <c r="QRQ316" s="22"/>
      <c r="QRR316" s="131"/>
      <c r="QRT316" s="27"/>
      <c r="QRU316" s="19"/>
      <c r="QRW316" s="75"/>
      <c r="QRY316" s="22"/>
      <c r="QRZ316" s="131"/>
      <c r="QSB316" s="27"/>
      <c r="QSC316" s="19"/>
      <c r="QSE316" s="75"/>
      <c r="QSG316" s="22"/>
      <c r="QSH316" s="131"/>
      <c r="QSJ316" s="27"/>
      <c r="QSK316" s="19"/>
      <c r="QSM316" s="75"/>
      <c r="QSO316" s="22"/>
      <c r="QSP316" s="131"/>
      <c r="QSR316" s="27"/>
      <c r="QSS316" s="19"/>
      <c r="QSU316" s="75"/>
      <c r="QSW316" s="22"/>
      <c r="QSX316" s="131"/>
      <c r="QSZ316" s="27"/>
      <c r="QTA316" s="19"/>
      <c r="QTC316" s="75"/>
      <c r="QTE316" s="22"/>
      <c r="QTF316" s="131"/>
      <c r="QTH316" s="27"/>
      <c r="QTI316" s="19"/>
      <c r="QTK316" s="75"/>
      <c r="QTM316" s="22"/>
      <c r="QTN316" s="131"/>
      <c r="QTP316" s="27"/>
      <c r="QTQ316" s="19"/>
      <c r="QTS316" s="75"/>
      <c r="QTU316" s="22"/>
      <c r="QTV316" s="131"/>
      <c r="QTX316" s="27"/>
      <c r="QTY316" s="19"/>
      <c r="QUA316" s="75"/>
      <c r="QUC316" s="22"/>
      <c r="QUD316" s="131"/>
      <c r="QUF316" s="27"/>
      <c r="QUG316" s="19"/>
      <c r="QUI316" s="75"/>
      <c r="QUK316" s="22"/>
      <c r="QUL316" s="131"/>
      <c r="QUN316" s="27"/>
      <c r="QUO316" s="19"/>
      <c r="QUQ316" s="75"/>
      <c r="QUS316" s="22"/>
      <c r="QUT316" s="131"/>
      <c r="QUV316" s="27"/>
      <c r="QUW316" s="19"/>
      <c r="QUY316" s="75"/>
      <c r="QVA316" s="22"/>
      <c r="QVB316" s="131"/>
      <c r="QVD316" s="27"/>
      <c r="QVE316" s="19"/>
      <c r="QVG316" s="75"/>
      <c r="QVI316" s="22"/>
      <c r="QVJ316" s="131"/>
      <c r="QVL316" s="27"/>
      <c r="QVM316" s="19"/>
      <c r="QVO316" s="75"/>
      <c r="QVQ316" s="22"/>
      <c r="QVR316" s="131"/>
      <c r="QVT316" s="27"/>
      <c r="QVU316" s="19"/>
      <c r="QVW316" s="75"/>
      <c r="QVY316" s="22"/>
      <c r="QVZ316" s="131"/>
      <c r="QWB316" s="27"/>
      <c r="QWC316" s="19"/>
      <c r="QWE316" s="75"/>
      <c r="QWG316" s="22"/>
      <c r="QWH316" s="131"/>
      <c r="QWJ316" s="27"/>
      <c r="QWK316" s="19"/>
      <c r="QWM316" s="75"/>
      <c r="QWO316" s="22"/>
      <c r="QWP316" s="131"/>
      <c r="QWR316" s="27"/>
      <c r="QWS316" s="19"/>
      <c r="QWU316" s="75"/>
      <c r="QWW316" s="22"/>
      <c r="QWX316" s="131"/>
      <c r="QWZ316" s="27"/>
      <c r="QXA316" s="19"/>
      <c r="QXC316" s="75"/>
      <c r="QXE316" s="22"/>
      <c r="QXF316" s="131"/>
      <c r="QXH316" s="27"/>
      <c r="QXI316" s="19"/>
      <c r="QXK316" s="75"/>
      <c r="QXM316" s="22"/>
      <c r="QXN316" s="131"/>
      <c r="QXP316" s="27"/>
      <c r="QXQ316" s="19"/>
      <c r="QXS316" s="75"/>
      <c r="QXU316" s="22"/>
      <c r="QXV316" s="131"/>
      <c r="QXX316" s="27"/>
      <c r="QXY316" s="19"/>
      <c r="QYA316" s="75"/>
      <c r="QYC316" s="22"/>
      <c r="QYD316" s="131"/>
      <c r="QYF316" s="27"/>
      <c r="QYG316" s="19"/>
      <c r="QYI316" s="75"/>
      <c r="QYK316" s="22"/>
      <c r="QYL316" s="131"/>
      <c r="QYN316" s="27"/>
      <c r="QYO316" s="19"/>
      <c r="QYQ316" s="75"/>
      <c r="QYS316" s="22"/>
      <c r="QYT316" s="131"/>
      <c r="QYV316" s="27"/>
      <c r="QYW316" s="19"/>
      <c r="QYY316" s="75"/>
      <c r="QZA316" s="22"/>
      <c r="QZB316" s="131"/>
      <c r="QZD316" s="27"/>
      <c r="QZE316" s="19"/>
      <c r="QZG316" s="75"/>
      <c r="QZI316" s="22"/>
      <c r="QZJ316" s="131"/>
      <c r="QZL316" s="27"/>
      <c r="QZM316" s="19"/>
      <c r="QZO316" s="75"/>
      <c r="QZQ316" s="22"/>
      <c r="QZR316" s="131"/>
      <c r="QZT316" s="27"/>
      <c r="QZU316" s="19"/>
      <c r="QZW316" s="75"/>
      <c r="QZY316" s="22"/>
      <c r="QZZ316" s="131"/>
      <c r="RAB316" s="27"/>
      <c r="RAC316" s="19"/>
      <c r="RAE316" s="75"/>
      <c r="RAG316" s="22"/>
      <c r="RAH316" s="131"/>
      <c r="RAJ316" s="27"/>
      <c r="RAK316" s="19"/>
      <c r="RAM316" s="75"/>
      <c r="RAO316" s="22"/>
      <c r="RAP316" s="131"/>
      <c r="RAR316" s="27"/>
      <c r="RAS316" s="19"/>
      <c r="RAU316" s="75"/>
      <c r="RAW316" s="22"/>
      <c r="RAX316" s="131"/>
      <c r="RAZ316" s="27"/>
      <c r="RBA316" s="19"/>
      <c r="RBC316" s="75"/>
      <c r="RBE316" s="22"/>
      <c r="RBF316" s="131"/>
      <c r="RBH316" s="27"/>
      <c r="RBI316" s="19"/>
      <c r="RBK316" s="75"/>
      <c r="RBM316" s="22"/>
      <c r="RBN316" s="131"/>
      <c r="RBP316" s="27"/>
      <c r="RBQ316" s="19"/>
      <c r="RBS316" s="75"/>
      <c r="RBU316" s="22"/>
      <c r="RBV316" s="131"/>
      <c r="RBX316" s="27"/>
      <c r="RBY316" s="19"/>
      <c r="RCA316" s="75"/>
      <c r="RCC316" s="22"/>
      <c r="RCD316" s="131"/>
      <c r="RCF316" s="27"/>
      <c r="RCG316" s="19"/>
      <c r="RCI316" s="75"/>
      <c r="RCK316" s="22"/>
      <c r="RCL316" s="131"/>
      <c r="RCN316" s="27"/>
      <c r="RCO316" s="19"/>
      <c r="RCQ316" s="75"/>
      <c r="RCS316" s="22"/>
      <c r="RCT316" s="131"/>
      <c r="RCV316" s="27"/>
      <c r="RCW316" s="19"/>
      <c r="RCY316" s="75"/>
      <c r="RDA316" s="22"/>
      <c r="RDB316" s="131"/>
      <c r="RDD316" s="27"/>
      <c r="RDE316" s="19"/>
      <c r="RDG316" s="75"/>
      <c r="RDI316" s="22"/>
      <c r="RDJ316" s="131"/>
      <c r="RDL316" s="27"/>
      <c r="RDM316" s="19"/>
      <c r="RDO316" s="75"/>
      <c r="RDQ316" s="22"/>
      <c r="RDR316" s="131"/>
      <c r="RDT316" s="27"/>
      <c r="RDU316" s="19"/>
      <c r="RDW316" s="75"/>
      <c r="RDY316" s="22"/>
      <c r="RDZ316" s="131"/>
      <c r="REB316" s="27"/>
      <c r="REC316" s="19"/>
      <c r="REE316" s="75"/>
      <c r="REG316" s="22"/>
      <c r="REH316" s="131"/>
      <c r="REJ316" s="27"/>
      <c r="REK316" s="19"/>
      <c r="REM316" s="75"/>
      <c r="REO316" s="22"/>
      <c r="REP316" s="131"/>
      <c r="RER316" s="27"/>
      <c r="RES316" s="19"/>
      <c r="REU316" s="75"/>
      <c r="REW316" s="22"/>
      <c r="REX316" s="131"/>
      <c r="REZ316" s="27"/>
      <c r="RFA316" s="19"/>
      <c r="RFC316" s="75"/>
      <c r="RFE316" s="22"/>
      <c r="RFF316" s="131"/>
      <c r="RFH316" s="27"/>
      <c r="RFI316" s="19"/>
      <c r="RFK316" s="75"/>
      <c r="RFM316" s="22"/>
      <c r="RFN316" s="131"/>
      <c r="RFP316" s="27"/>
      <c r="RFQ316" s="19"/>
      <c r="RFS316" s="75"/>
      <c r="RFU316" s="22"/>
      <c r="RFV316" s="131"/>
      <c r="RFX316" s="27"/>
      <c r="RFY316" s="19"/>
      <c r="RGA316" s="75"/>
      <c r="RGC316" s="22"/>
      <c r="RGD316" s="131"/>
      <c r="RGF316" s="27"/>
      <c r="RGG316" s="19"/>
      <c r="RGI316" s="75"/>
      <c r="RGK316" s="22"/>
      <c r="RGL316" s="131"/>
      <c r="RGN316" s="27"/>
      <c r="RGO316" s="19"/>
      <c r="RGQ316" s="75"/>
      <c r="RGS316" s="22"/>
      <c r="RGT316" s="131"/>
      <c r="RGV316" s="27"/>
      <c r="RGW316" s="19"/>
      <c r="RGY316" s="75"/>
      <c r="RHA316" s="22"/>
      <c r="RHB316" s="131"/>
      <c r="RHD316" s="27"/>
      <c r="RHE316" s="19"/>
      <c r="RHG316" s="75"/>
      <c r="RHI316" s="22"/>
      <c r="RHJ316" s="131"/>
      <c r="RHL316" s="27"/>
      <c r="RHM316" s="19"/>
      <c r="RHO316" s="75"/>
      <c r="RHQ316" s="22"/>
      <c r="RHR316" s="131"/>
      <c r="RHT316" s="27"/>
      <c r="RHU316" s="19"/>
      <c r="RHW316" s="75"/>
      <c r="RHY316" s="22"/>
      <c r="RHZ316" s="131"/>
      <c r="RIB316" s="27"/>
      <c r="RIC316" s="19"/>
      <c r="RIE316" s="75"/>
      <c r="RIG316" s="22"/>
      <c r="RIH316" s="131"/>
      <c r="RIJ316" s="27"/>
      <c r="RIK316" s="19"/>
      <c r="RIM316" s="75"/>
      <c r="RIO316" s="22"/>
      <c r="RIP316" s="131"/>
      <c r="RIR316" s="27"/>
      <c r="RIS316" s="19"/>
      <c r="RIU316" s="75"/>
      <c r="RIW316" s="22"/>
      <c r="RIX316" s="131"/>
      <c r="RIZ316" s="27"/>
      <c r="RJA316" s="19"/>
      <c r="RJC316" s="75"/>
      <c r="RJE316" s="22"/>
      <c r="RJF316" s="131"/>
      <c r="RJH316" s="27"/>
      <c r="RJI316" s="19"/>
      <c r="RJK316" s="75"/>
      <c r="RJM316" s="22"/>
      <c r="RJN316" s="131"/>
      <c r="RJP316" s="27"/>
      <c r="RJQ316" s="19"/>
      <c r="RJS316" s="75"/>
      <c r="RJU316" s="22"/>
      <c r="RJV316" s="131"/>
      <c r="RJX316" s="27"/>
      <c r="RJY316" s="19"/>
      <c r="RKA316" s="75"/>
      <c r="RKC316" s="22"/>
      <c r="RKD316" s="131"/>
      <c r="RKF316" s="27"/>
      <c r="RKG316" s="19"/>
      <c r="RKI316" s="75"/>
      <c r="RKK316" s="22"/>
      <c r="RKL316" s="131"/>
      <c r="RKN316" s="27"/>
      <c r="RKO316" s="19"/>
      <c r="RKQ316" s="75"/>
      <c r="RKS316" s="22"/>
      <c r="RKT316" s="131"/>
      <c r="RKV316" s="27"/>
      <c r="RKW316" s="19"/>
      <c r="RKY316" s="75"/>
      <c r="RLA316" s="22"/>
      <c r="RLB316" s="131"/>
      <c r="RLD316" s="27"/>
      <c r="RLE316" s="19"/>
      <c r="RLG316" s="75"/>
      <c r="RLI316" s="22"/>
      <c r="RLJ316" s="131"/>
      <c r="RLL316" s="27"/>
      <c r="RLM316" s="19"/>
      <c r="RLO316" s="75"/>
      <c r="RLQ316" s="22"/>
      <c r="RLR316" s="131"/>
      <c r="RLT316" s="27"/>
      <c r="RLU316" s="19"/>
      <c r="RLW316" s="75"/>
      <c r="RLY316" s="22"/>
      <c r="RLZ316" s="131"/>
      <c r="RMB316" s="27"/>
      <c r="RMC316" s="19"/>
      <c r="RME316" s="75"/>
      <c r="RMG316" s="22"/>
      <c r="RMH316" s="131"/>
      <c r="RMJ316" s="27"/>
      <c r="RMK316" s="19"/>
      <c r="RMM316" s="75"/>
      <c r="RMO316" s="22"/>
      <c r="RMP316" s="131"/>
      <c r="RMR316" s="27"/>
      <c r="RMS316" s="19"/>
      <c r="RMU316" s="75"/>
      <c r="RMW316" s="22"/>
      <c r="RMX316" s="131"/>
      <c r="RMZ316" s="27"/>
      <c r="RNA316" s="19"/>
      <c r="RNC316" s="75"/>
      <c r="RNE316" s="22"/>
      <c r="RNF316" s="131"/>
      <c r="RNH316" s="27"/>
      <c r="RNI316" s="19"/>
      <c r="RNK316" s="75"/>
      <c r="RNM316" s="22"/>
      <c r="RNN316" s="131"/>
      <c r="RNP316" s="27"/>
      <c r="RNQ316" s="19"/>
      <c r="RNS316" s="75"/>
      <c r="RNU316" s="22"/>
      <c r="RNV316" s="131"/>
      <c r="RNX316" s="27"/>
      <c r="RNY316" s="19"/>
      <c r="ROA316" s="75"/>
      <c r="ROC316" s="22"/>
      <c r="ROD316" s="131"/>
      <c r="ROF316" s="27"/>
      <c r="ROG316" s="19"/>
      <c r="ROI316" s="75"/>
      <c r="ROK316" s="22"/>
      <c r="ROL316" s="131"/>
      <c r="RON316" s="27"/>
      <c r="ROO316" s="19"/>
      <c r="ROQ316" s="75"/>
      <c r="ROS316" s="22"/>
      <c r="ROT316" s="131"/>
      <c r="ROV316" s="27"/>
      <c r="ROW316" s="19"/>
      <c r="ROY316" s="75"/>
      <c r="RPA316" s="22"/>
      <c r="RPB316" s="131"/>
      <c r="RPD316" s="27"/>
      <c r="RPE316" s="19"/>
      <c r="RPG316" s="75"/>
      <c r="RPI316" s="22"/>
      <c r="RPJ316" s="131"/>
      <c r="RPL316" s="27"/>
      <c r="RPM316" s="19"/>
      <c r="RPO316" s="75"/>
      <c r="RPQ316" s="22"/>
      <c r="RPR316" s="131"/>
      <c r="RPT316" s="27"/>
      <c r="RPU316" s="19"/>
      <c r="RPW316" s="75"/>
      <c r="RPY316" s="22"/>
      <c r="RPZ316" s="131"/>
      <c r="RQB316" s="27"/>
      <c r="RQC316" s="19"/>
      <c r="RQE316" s="75"/>
      <c r="RQG316" s="22"/>
      <c r="RQH316" s="131"/>
      <c r="RQJ316" s="27"/>
      <c r="RQK316" s="19"/>
      <c r="RQM316" s="75"/>
      <c r="RQO316" s="22"/>
      <c r="RQP316" s="131"/>
      <c r="RQR316" s="27"/>
      <c r="RQS316" s="19"/>
      <c r="RQU316" s="75"/>
      <c r="RQW316" s="22"/>
      <c r="RQX316" s="131"/>
      <c r="RQZ316" s="27"/>
      <c r="RRA316" s="19"/>
      <c r="RRC316" s="75"/>
      <c r="RRE316" s="22"/>
      <c r="RRF316" s="131"/>
      <c r="RRH316" s="27"/>
      <c r="RRI316" s="19"/>
      <c r="RRK316" s="75"/>
      <c r="RRM316" s="22"/>
      <c r="RRN316" s="131"/>
      <c r="RRP316" s="27"/>
      <c r="RRQ316" s="19"/>
      <c r="RRS316" s="75"/>
      <c r="RRU316" s="22"/>
      <c r="RRV316" s="131"/>
      <c r="RRX316" s="27"/>
      <c r="RRY316" s="19"/>
      <c r="RSA316" s="75"/>
      <c r="RSC316" s="22"/>
      <c r="RSD316" s="131"/>
      <c r="RSF316" s="27"/>
      <c r="RSG316" s="19"/>
      <c r="RSI316" s="75"/>
      <c r="RSK316" s="22"/>
      <c r="RSL316" s="131"/>
      <c r="RSN316" s="27"/>
      <c r="RSO316" s="19"/>
      <c r="RSQ316" s="75"/>
      <c r="RSS316" s="22"/>
      <c r="RST316" s="131"/>
      <c r="RSV316" s="27"/>
      <c r="RSW316" s="19"/>
      <c r="RSY316" s="75"/>
      <c r="RTA316" s="22"/>
      <c r="RTB316" s="131"/>
      <c r="RTD316" s="27"/>
      <c r="RTE316" s="19"/>
      <c r="RTG316" s="75"/>
      <c r="RTI316" s="22"/>
      <c r="RTJ316" s="131"/>
      <c r="RTL316" s="27"/>
      <c r="RTM316" s="19"/>
      <c r="RTO316" s="75"/>
      <c r="RTQ316" s="22"/>
      <c r="RTR316" s="131"/>
      <c r="RTT316" s="27"/>
      <c r="RTU316" s="19"/>
      <c r="RTW316" s="75"/>
      <c r="RTY316" s="22"/>
      <c r="RTZ316" s="131"/>
      <c r="RUB316" s="27"/>
      <c r="RUC316" s="19"/>
      <c r="RUE316" s="75"/>
      <c r="RUG316" s="22"/>
      <c r="RUH316" s="131"/>
      <c r="RUJ316" s="27"/>
      <c r="RUK316" s="19"/>
      <c r="RUM316" s="75"/>
      <c r="RUO316" s="22"/>
      <c r="RUP316" s="131"/>
      <c r="RUR316" s="27"/>
      <c r="RUS316" s="19"/>
      <c r="RUU316" s="75"/>
      <c r="RUW316" s="22"/>
      <c r="RUX316" s="131"/>
      <c r="RUZ316" s="27"/>
      <c r="RVA316" s="19"/>
      <c r="RVC316" s="75"/>
      <c r="RVE316" s="22"/>
      <c r="RVF316" s="131"/>
      <c r="RVH316" s="27"/>
      <c r="RVI316" s="19"/>
      <c r="RVK316" s="75"/>
      <c r="RVM316" s="22"/>
      <c r="RVN316" s="131"/>
      <c r="RVP316" s="27"/>
      <c r="RVQ316" s="19"/>
      <c r="RVS316" s="75"/>
      <c r="RVU316" s="22"/>
      <c r="RVV316" s="131"/>
      <c r="RVX316" s="27"/>
      <c r="RVY316" s="19"/>
      <c r="RWA316" s="75"/>
      <c r="RWC316" s="22"/>
      <c r="RWD316" s="131"/>
      <c r="RWF316" s="27"/>
      <c r="RWG316" s="19"/>
      <c r="RWI316" s="75"/>
      <c r="RWK316" s="22"/>
      <c r="RWL316" s="131"/>
      <c r="RWN316" s="27"/>
      <c r="RWO316" s="19"/>
      <c r="RWQ316" s="75"/>
      <c r="RWS316" s="22"/>
      <c r="RWT316" s="131"/>
      <c r="RWV316" s="27"/>
      <c r="RWW316" s="19"/>
      <c r="RWY316" s="75"/>
      <c r="RXA316" s="22"/>
      <c r="RXB316" s="131"/>
      <c r="RXD316" s="27"/>
      <c r="RXE316" s="19"/>
      <c r="RXG316" s="75"/>
      <c r="RXI316" s="22"/>
      <c r="RXJ316" s="131"/>
      <c r="RXL316" s="27"/>
      <c r="RXM316" s="19"/>
      <c r="RXO316" s="75"/>
      <c r="RXQ316" s="22"/>
      <c r="RXR316" s="131"/>
      <c r="RXT316" s="27"/>
      <c r="RXU316" s="19"/>
      <c r="RXW316" s="75"/>
      <c r="RXY316" s="22"/>
      <c r="RXZ316" s="131"/>
      <c r="RYB316" s="27"/>
      <c r="RYC316" s="19"/>
      <c r="RYE316" s="75"/>
      <c r="RYG316" s="22"/>
      <c r="RYH316" s="131"/>
      <c r="RYJ316" s="27"/>
      <c r="RYK316" s="19"/>
      <c r="RYM316" s="75"/>
      <c r="RYO316" s="22"/>
      <c r="RYP316" s="131"/>
      <c r="RYR316" s="27"/>
      <c r="RYS316" s="19"/>
      <c r="RYU316" s="75"/>
      <c r="RYW316" s="22"/>
      <c r="RYX316" s="131"/>
      <c r="RYZ316" s="27"/>
      <c r="RZA316" s="19"/>
      <c r="RZC316" s="75"/>
      <c r="RZE316" s="22"/>
      <c r="RZF316" s="131"/>
      <c r="RZH316" s="27"/>
      <c r="RZI316" s="19"/>
      <c r="RZK316" s="75"/>
      <c r="RZM316" s="22"/>
      <c r="RZN316" s="131"/>
      <c r="RZP316" s="27"/>
      <c r="RZQ316" s="19"/>
      <c r="RZS316" s="75"/>
      <c r="RZU316" s="22"/>
      <c r="RZV316" s="131"/>
      <c r="RZX316" s="27"/>
      <c r="RZY316" s="19"/>
      <c r="SAA316" s="75"/>
      <c r="SAC316" s="22"/>
      <c r="SAD316" s="131"/>
      <c r="SAF316" s="27"/>
      <c r="SAG316" s="19"/>
      <c r="SAI316" s="75"/>
      <c r="SAK316" s="22"/>
      <c r="SAL316" s="131"/>
      <c r="SAN316" s="27"/>
      <c r="SAO316" s="19"/>
      <c r="SAQ316" s="75"/>
      <c r="SAS316" s="22"/>
      <c r="SAT316" s="131"/>
      <c r="SAV316" s="27"/>
      <c r="SAW316" s="19"/>
      <c r="SAY316" s="75"/>
      <c r="SBA316" s="22"/>
      <c r="SBB316" s="131"/>
      <c r="SBD316" s="27"/>
      <c r="SBE316" s="19"/>
      <c r="SBG316" s="75"/>
      <c r="SBI316" s="22"/>
      <c r="SBJ316" s="131"/>
      <c r="SBL316" s="27"/>
      <c r="SBM316" s="19"/>
      <c r="SBO316" s="75"/>
      <c r="SBQ316" s="22"/>
      <c r="SBR316" s="131"/>
      <c r="SBT316" s="27"/>
      <c r="SBU316" s="19"/>
      <c r="SBW316" s="75"/>
      <c r="SBY316" s="22"/>
      <c r="SBZ316" s="131"/>
      <c r="SCB316" s="27"/>
      <c r="SCC316" s="19"/>
      <c r="SCE316" s="75"/>
      <c r="SCG316" s="22"/>
      <c r="SCH316" s="131"/>
      <c r="SCJ316" s="27"/>
      <c r="SCK316" s="19"/>
      <c r="SCM316" s="75"/>
      <c r="SCO316" s="22"/>
      <c r="SCP316" s="131"/>
      <c r="SCR316" s="27"/>
      <c r="SCS316" s="19"/>
      <c r="SCU316" s="75"/>
      <c r="SCW316" s="22"/>
      <c r="SCX316" s="131"/>
      <c r="SCZ316" s="27"/>
      <c r="SDA316" s="19"/>
      <c r="SDC316" s="75"/>
      <c r="SDE316" s="22"/>
      <c r="SDF316" s="131"/>
      <c r="SDH316" s="27"/>
      <c r="SDI316" s="19"/>
      <c r="SDK316" s="75"/>
      <c r="SDM316" s="22"/>
      <c r="SDN316" s="131"/>
      <c r="SDP316" s="27"/>
      <c r="SDQ316" s="19"/>
      <c r="SDS316" s="75"/>
      <c r="SDU316" s="22"/>
      <c r="SDV316" s="131"/>
      <c r="SDX316" s="27"/>
      <c r="SDY316" s="19"/>
      <c r="SEA316" s="75"/>
      <c r="SEC316" s="22"/>
      <c r="SED316" s="131"/>
      <c r="SEF316" s="27"/>
      <c r="SEG316" s="19"/>
      <c r="SEI316" s="75"/>
      <c r="SEK316" s="22"/>
      <c r="SEL316" s="131"/>
      <c r="SEN316" s="27"/>
      <c r="SEO316" s="19"/>
      <c r="SEQ316" s="75"/>
      <c r="SES316" s="22"/>
      <c r="SET316" s="131"/>
      <c r="SEV316" s="27"/>
      <c r="SEW316" s="19"/>
      <c r="SEY316" s="75"/>
      <c r="SFA316" s="22"/>
      <c r="SFB316" s="131"/>
      <c r="SFD316" s="27"/>
      <c r="SFE316" s="19"/>
      <c r="SFG316" s="75"/>
      <c r="SFI316" s="22"/>
      <c r="SFJ316" s="131"/>
      <c r="SFL316" s="27"/>
      <c r="SFM316" s="19"/>
      <c r="SFO316" s="75"/>
      <c r="SFQ316" s="22"/>
      <c r="SFR316" s="131"/>
      <c r="SFT316" s="27"/>
      <c r="SFU316" s="19"/>
      <c r="SFW316" s="75"/>
      <c r="SFY316" s="22"/>
      <c r="SFZ316" s="131"/>
      <c r="SGB316" s="27"/>
      <c r="SGC316" s="19"/>
      <c r="SGE316" s="75"/>
      <c r="SGG316" s="22"/>
      <c r="SGH316" s="131"/>
      <c r="SGJ316" s="27"/>
      <c r="SGK316" s="19"/>
      <c r="SGM316" s="75"/>
      <c r="SGO316" s="22"/>
      <c r="SGP316" s="131"/>
      <c r="SGR316" s="27"/>
      <c r="SGS316" s="19"/>
      <c r="SGU316" s="75"/>
      <c r="SGW316" s="22"/>
      <c r="SGX316" s="131"/>
      <c r="SGZ316" s="27"/>
      <c r="SHA316" s="19"/>
      <c r="SHC316" s="75"/>
      <c r="SHE316" s="22"/>
      <c r="SHF316" s="131"/>
      <c r="SHH316" s="27"/>
      <c r="SHI316" s="19"/>
      <c r="SHK316" s="75"/>
      <c r="SHM316" s="22"/>
      <c r="SHN316" s="131"/>
      <c r="SHP316" s="27"/>
      <c r="SHQ316" s="19"/>
      <c r="SHS316" s="75"/>
      <c r="SHU316" s="22"/>
      <c r="SHV316" s="131"/>
      <c r="SHX316" s="27"/>
      <c r="SHY316" s="19"/>
      <c r="SIA316" s="75"/>
      <c r="SIC316" s="22"/>
      <c r="SID316" s="131"/>
      <c r="SIF316" s="27"/>
      <c r="SIG316" s="19"/>
      <c r="SII316" s="75"/>
      <c r="SIK316" s="22"/>
      <c r="SIL316" s="131"/>
      <c r="SIN316" s="27"/>
      <c r="SIO316" s="19"/>
      <c r="SIQ316" s="75"/>
      <c r="SIS316" s="22"/>
      <c r="SIT316" s="131"/>
      <c r="SIV316" s="27"/>
      <c r="SIW316" s="19"/>
      <c r="SIY316" s="75"/>
      <c r="SJA316" s="22"/>
      <c r="SJB316" s="131"/>
      <c r="SJD316" s="27"/>
      <c r="SJE316" s="19"/>
      <c r="SJG316" s="75"/>
      <c r="SJI316" s="22"/>
      <c r="SJJ316" s="131"/>
      <c r="SJL316" s="27"/>
      <c r="SJM316" s="19"/>
      <c r="SJO316" s="75"/>
      <c r="SJQ316" s="22"/>
      <c r="SJR316" s="131"/>
      <c r="SJT316" s="27"/>
      <c r="SJU316" s="19"/>
      <c r="SJW316" s="75"/>
      <c r="SJY316" s="22"/>
      <c r="SJZ316" s="131"/>
      <c r="SKB316" s="27"/>
      <c r="SKC316" s="19"/>
      <c r="SKE316" s="75"/>
      <c r="SKG316" s="22"/>
      <c r="SKH316" s="131"/>
      <c r="SKJ316" s="27"/>
      <c r="SKK316" s="19"/>
      <c r="SKM316" s="75"/>
      <c r="SKO316" s="22"/>
      <c r="SKP316" s="131"/>
      <c r="SKR316" s="27"/>
      <c r="SKS316" s="19"/>
      <c r="SKU316" s="75"/>
      <c r="SKW316" s="22"/>
      <c r="SKX316" s="131"/>
      <c r="SKZ316" s="27"/>
      <c r="SLA316" s="19"/>
      <c r="SLC316" s="75"/>
      <c r="SLE316" s="22"/>
      <c r="SLF316" s="131"/>
      <c r="SLH316" s="27"/>
      <c r="SLI316" s="19"/>
      <c r="SLK316" s="75"/>
      <c r="SLM316" s="22"/>
      <c r="SLN316" s="131"/>
      <c r="SLP316" s="27"/>
      <c r="SLQ316" s="19"/>
      <c r="SLS316" s="75"/>
      <c r="SLU316" s="22"/>
      <c r="SLV316" s="131"/>
      <c r="SLX316" s="27"/>
      <c r="SLY316" s="19"/>
      <c r="SMA316" s="75"/>
      <c r="SMC316" s="22"/>
      <c r="SMD316" s="131"/>
      <c r="SMF316" s="27"/>
      <c r="SMG316" s="19"/>
      <c r="SMI316" s="75"/>
      <c r="SMK316" s="22"/>
      <c r="SML316" s="131"/>
      <c r="SMN316" s="27"/>
      <c r="SMO316" s="19"/>
      <c r="SMQ316" s="75"/>
      <c r="SMS316" s="22"/>
      <c r="SMT316" s="131"/>
      <c r="SMV316" s="27"/>
      <c r="SMW316" s="19"/>
      <c r="SMY316" s="75"/>
      <c r="SNA316" s="22"/>
      <c r="SNB316" s="131"/>
      <c r="SND316" s="27"/>
      <c r="SNE316" s="19"/>
      <c r="SNG316" s="75"/>
      <c r="SNI316" s="22"/>
      <c r="SNJ316" s="131"/>
      <c r="SNL316" s="27"/>
      <c r="SNM316" s="19"/>
      <c r="SNO316" s="75"/>
      <c r="SNQ316" s="22"/>
      <c r="SNR316" s="131"/>
      <c r="SNT316" s="27"/>
      <c r="SNU316" s="19"/>
      <c r="SNW316" s="75"/>
      <c r="SNY316" s="22"/>
      <c r="SNZ316" s="131"/>
      <c r="SOB316" s="27"/>
      <c r="SOC316" s="19"/>
      <c r="SOE316" s="75"/>
      <c r="SOG316" s="22"/>
      <c r="SOH316" s="131"/>
      <c r="SOJ316" s="27"/>
      <c r="SOK316" s="19"/>
      <c r="SOM316" s="75"/>
      <c r="SOO316" s="22"/>
      <c r="SOP316" s="131"/>
      <c r="SOR316" s="27"/>
      <c r="SOS316" s="19"/>
      <c r="SOU316" s="75"/>
      <c r="SOW316" s="22"/>
      <c r="SOX316" s="131"/>
      <c r="SOZ316" s="27"/>
      <c r="SPA316" s="19"/>
      <c r="SPC316" s="75"/>
      <c r="SPE316" s="22"/>
      <c r="SPF316" s="131"/>
      <c r="SPH316" s="27"/>
      <c r="SPI316" s="19"/>
      <c r="SPK316" s="75"/>
      <c r="SPM316" s="22"/>
      <c r="SPN316" s="131"/>
      <c r="SPP316" s="27"/>
      <c r="SPQ316" s="19"/>
      <c r="SPS316" s="75"/>
      <c r="SPU316" s="22"/>
      <c r="SPV316" s="131"/>
      <c r="SPX316" s="27"/>
      <c r="SPY316" s="19"/>
      <c r="SQA316" s="75"/>
      <c r="SQC316" s="22"/>
      <c r="SQD316" s="131"/>
      <c r="SQF316" s="27"/>
      <c r="SQG316" s="19"/>
      <c r="SQI316" s="75"/>
      <c r="SQK316" s="22"/>
      <c r="SQL316" s="131"/>
      <c r="SQN316" s="27"/>
      <c r="SQO316" s="19"/>
      <c r="SQQ316" s="75"/>
      <c r="SQS316" s="22"/>
      <c r="SQT316" s="131"/>
      <c r="SQV316" s="27"/>
      <c r="SQW316" s="19"/>
      <c r="SQY316" s="75"/>
      <c r="SRA316" s="22"/>
      <c r="SRB316" s="131"/>
      <c r="SRD316" s="27"/>
      <c r="SRE316" s="19"/>
      <c r="SRG316" s="75"/>
      <c r="SRI316" s="22"/>
      <c r="SRJ316" s="131"/>
      <c r="SRL316" s="27"/>
      <c r="SRM316" s="19"/>
      <c r="SRO316" s="75"/>
      <c r="SRQ316" s="22"/>
      <c r="SRR316" s="131"/>
      <c r="SRT316" s="27"/>
      <c r="SRU316" s="19"/>
      <c r="SRW316" s="75"/>
      <c r="SRY316" s="22"/>
      <c r="SRZ316" s="131"/>
      <c r="SSB316" s="27"/>
      <c r="SSC316" s="19"/>
      <c r="SSE316" s="75"/>
      <c r="SSG316" s="22"/>
      <c r="SSH316" s="131"/>
      <c r="SSJ316" s="27"/>
      <c r="SSK316" s="19"/>
      <c r="SSM316" s="75"/>
      <c r="SSO316" s="22"/>
      <c r="SSP316" s="131"/>
      <c r="SSR316" s="27"/>
      <c r="SSS316" s="19"/>
      <c r="SSU316" s="75"/>
      <c r="SSW316" s="22"/>
      <c r="SSX316" s="131"/>
      <c r="SSZ316" s="27"/>
      <c r="STA316" s="19"/>
      <c r="STC316" s="75"/>
      <c r="STE316" s="22"/>
      <c r="STF316" s="131"/>
      <c r="STH316" s="27"/>
      <c r="STI316" s="19"/>
      <c r="STK316" s="75"/>
      <c r="STM316" s="22"/>
      <c r="STN316" s="131"/>
      <c r="STP316" s="27"/>
      <c r="STQ316" s="19"/>
      <c r="STS316" s="75"/>
      <c r="STU316" s="22"/>
      <c r="STV316" s="131"/>
      <c r="STX316" s="27"/>
      <c r="STY316" s="19"/>
      <c r="SUA316" s="75"/>
      <c r="SUC316" s="22"/>
      <c r="SUD316" s="131"/>
      <c r="SUF316" s="27"/>
      <c r="SUG316" s="19"/>
      <c r="SUI316" s="75"/>
      <c r="SUK316" s="22"/>
      <c r="SUL316" s="131"/>
      <c r="SUN316" s="27"/>
      <c r="SUO316" s="19"/>
      <c r="SUQ316" s="75"/>
      <c r="SUS316" s="22"/>
      <c r="SUT316" s="131"/>
      <c r="SUV316" s="27"/>
      <c r="SUW316" s="19"/>
      <c r="SUY316" s="75"/>
      <c r="SVA316" s="22"/>
      <c r="SVB316" s="131"/>
      <c r="SVD316" s="27"/>
      <c r="SVE316" s="19"/>
      <c r="SVG316" s="75"/>
      <c r="SVI316" s="22"/>
      <c r="SVJ316" s="131"/>
      <c r="SVL316" s="27"/>
      <c r="SVM316" s="19"/>
      <c r="SVO316" s="75"/>
      <c r="SVQ316" s="22"/>
      <c r="SVR316" s="131"/>
      <c r="SVT316" s="27"/>
      <c r="SVU316" s="19"/>
      <c r="SVW316" s="75"/>
      <c r="SVY316" s="22"/>
      <c r="SVZ316" s="131"/>
      <c r="SWB316" s="27"/>
      <c r="SWC316" s="19"/>
      <c r="SWE316" s="75"/>
      <c r="SWG316" s="22"/>
      <c r="SWH316" s="131"/>
      <c r="SWJ316" s="27"/>
      <c r="SWK316" s="19"/>
      <c r="SWM316" s="75"/>
      <c r="SWO316" s="22"/>
      <c r="SWP316" s="131"/>
      <c r="SWR316" s="27"/>
      <c r="SWS316" s="19"/>
      <c r="SWU316" s="75"/>
      <c r="SWW316" s="22"/>
      <c r="SWX316" s="131"/>
      <c r="SWZ316" s="27"/>
      <c r="SXA316" s="19"/>
      <c r="SXC316" s="75"/>
      <c r="SXE316" s="22"/>
      <c r="SXF316" s="131"/>
      <c r="SXH316" s="27"/>
      <c r="SXI316" s="19"/>
      <c r="SXK316" s="75"/>
      <c r="SXM316" s="22"/>
      <c r="SXN316" s="131"/>
      <c r="SXP316" s="27"/>
      <c r="SXQ316" s="19"/>
      <c r="SXS316" s="75"/>
      <c r="SXU316" s="22"/>
      <c r="SXV316" s="131"/>
      <c r="SXX316" s="27"/>
      <c r="SXY316" s="19"/>
      <c r="SYA316" s="75"/>
      <c r="SYC316" s="22"/>
      <c r="SYD316" s="131"/>
      <c r="SYF316" s="27"/>
      <c r="SYG316" s="19"/>
      <c r="SYI316" s="75"/>
      <c r="SYK316" s="22"/>
      <c r="SYL316" s="131"/>
      <c r="SYN316" s="27"/>
      <c r="SYO316" s="19"/>
      <c r="SYQ316" s="75"/>
      <c r="SYS316" s="22"/>
      <c r="SYT316" s="131"/>
      <c r="SYV316" s="27"/>
      <c r="SYW316" s="19"/>
      <c r="SYY316" s="75"/>
      <c r="SZA316" s="22"/>
      <c r="SZB316" s="131"/>
      <c r="SZD316" s="27"/>
      <c r="SZE316" s="19"/>
      <c r="SZG316" s="75"/>
      <c r="SZI316" s="22"/>
      <c r="SZJ316" s="131"/>
      <c r="SZL316" s="27"/>
      <c r="SZM316" s="19"/>
      <c r="SZO316" s="75"/>
      <c r="SZQ316" s="22"/>
      <c r="SZR316" s="131"/>
      <c r="SZT316" s="27"/>
      <c r="SZU316" s="19"/>
      <c r="SZW316" s="75"/>
      <c r="SZY316" s="22"/>
      <c r="SZZ316" s="131"/>
      <c r="TAB316" s="27"/>
      <c r="TAC316" s="19"/>
      <c r="TAE316" s="75"/>
      <c r="TAG316" s="22"/>
      <c r="TAH316" s="131"/>
      <c r="TAJ316" s="27"/>
      <c r="TAK316" s="19"/>
      <c r="TAM316" s="75"/>
      <c r="TAO316" s="22"/>
      <c r="TAP316" s="131"/>
      <c r="TAR316" s="27"/>
      <c r="TAS316" s="19"/>
      <c r="TAU316" s="75"/>
      <c r="TAW316" s="22"/>
      <c r="TAX316" s="131"/>
      <c r="TAZ316" s="27"/>
      <c r="TBA316" s="19"/>
      <c r="TBC316" s="75"/>
      <c r="TBE316" s="22"/>
      <c r="TBF316" s="131"/>
      <c r="TBH316" s="27"/>
      <c r="TBI316" s="19"/>
      <c r="TBK316" s="75"/>
      <c r="TBM316" s="22"/>
      <c r="TBN316" s="131"/>
      <c r="TBP316" s="27"/>
      <c r="TBQ316" s="19"/>
      <c r="TBS316" s="75"/>
      <c r="TBU316" s="22"/>
      <c r="TBV316" s="131"/>
      <c r="TBX316" s="27"/>
      <c r="TBY316" s="19"/>
      <c r="TCA316" s="75"/>
      <c r="TCC316" s="22"/>
      <c r="TCD316" s="131"/>
      <c r="TCF316" s="27"/>
      <c r="TCG316" s="19"/>
      <c r="TCI316" s="75"/>
      <c r="TCK316" s="22"/>
      <c r="TCL316" s="131"/>
      <c r="TCN316" s="27"/>
      <c r="TCO316" s="19"/>
      <c r="TCQ316" s="75"/>
      <c r="TCS316" s="22"/>
      <c r="TCT316" s="131"/>
      <c r="TCV316" s="27"/>
      <c r="TCW316" s="19"/>
      <c r="TCY316" s="75"/>
      <c r="TDA316" s="22"/>
      <c r="TDB316" s="131"/>
      <c r="TDD316" s="27"/>
      <c r="TDE316" s="19"/>
      <c r="TDG316" s="75"/>
      <c r="TDI316" s="22"/>
      <c r="TDJ316" s="131"/>
      <c r="TDL316" s="27"/>
      <c r="TDM316" s="19"/>
      <c r="TDO316" s="75"/>
      <c r="TDQ316" s="22"/>
      <c r="TDR316" s="131"/>
      <c r="TDT316" s="27"/>
      <c r="TDU316" s="19"/>
      <c r="TDW316" s="75"/>
      <c r="TDY316" s="22"/>
      <c r="TDZ316" s="131"/>
      <c r="TEB316" s="27"/>
      <c r="TEC316" s="19"/>
      <c r="TEE316" s="75"/>
      <c r="TEG316" s="22"/>
      <c r="TEH316" s="131"/>
      <c r="TEJ316" s="27"/>
      <c r="TEK316" s="19"/>
      <c r="TEM316" s="75"/>
      <c r="TEO316" s="22"/>
      <c r="TEP316" s="131"/>
      <c r="TER316" s="27"/>
      <c r="TES316" s="19"/>
      <c r="TEU316" s="75"/>
      <c r="TEW316" s="22"/>
      <c r="TEX316" s="131"/>
      <c r="TEZ316" s="27"/>
      <c r="TFA316" s="19"/>
      <c r="TFC316" s="75"/>
      <c r="TFE316" s="22"/>
      <c r="TFF316" s="131"/>
      <c r="TFH316" s="27"/>
      <c r="TFI316" s="19"/>
      <c r="TFK316" s="75"/>
      <c r="TFM316" s="22"/>
      <c r="TFN316" s="131"/>
      <c r="TFP316" s="27"/>
      <c r="TFQ316" s="19"/>
      <c r="TFS316" s="75"/>
      <c r="TFU316" s="22"/>
      <c r="TFV316" s="131"/>
      <c r="TFX316" s="27"/>
      <c r="TFY316" s="19"/>
      <c r="TGA316" s="75"/>
      <c r="TGC316" s="22"/>
      <c r="TGD316" s="131"/>
      <c r="TGF316" s="27"/>
      <c r="TGG316" s="19"/>
      <c r="TGI316" s="75"/>
      <c r="TGK316" s="22"/>
      <c r="TGL316" s="131"/>
      <c r="TGN316" s="27"/>
      <c r="TGO316" s="19"/>
      <c r="TGQ316" s="75"/>
      <c r="TGS316" s="22"/>
      <c r="TGT316" s="131"/>
      <c r="TGV316" s="27"/>
      <c r="TGW316" s="19"/>
      <c r="TGY316" s="75"/>
      <c r="THA316" s="22"/>
      <c r="THB316" s="131"/>
      <c r="THD316" s="27"/>
      <c r="THE316" s="19"/>
      <c r="THG316" s="75"/>
      <c r="THI316" s="22"/>
      <c r="THJ316" s="131"/>
      <c r="THL316" s="27"/>
      <c r="THM316" s="19"/>
      <c r="THO316" s="75"/>
      <c r="THQ316" s="22"/>
      <c r="THR316" s="131"/>
      <c r="THT316" s="27"/>
      <c r="THU316" s="19"/>
      <c r="THW316" s="75"/>
      <c r="THY316" s="22"/>
      <c r="THZ316" s="131"/>
      <c r="TIB316" s="27"/>
      <c r="TIC316" s="19"/>
      <c r="TIE316" s="75"/>
      <c r="TIG316" s="22"/>
      <c r="TIH316" s="131"/>
      <c r="TIJ316" s="27"/>
      <c r="TIK316" s="19"/>
      <c r="TIM316" s="75"/>
      <c r="TIO316" s="22"/>
      <c r="TIP316" s="131"/>
      <c r="TIR316" s="27"/>
      <c r="TIS316" s="19"/>
      <c r="TIU316" s="75"/>
      <c r="TIW316" s="22"/>
      <c r="TIX316" s="131"/>
      <c r="TIZ316" s="27"/>
      <c r="TJA316" s="19"/>
      <c r="TJC316" s="75"/>
      <c r="TJE316" s="22"/>
      <c r="TJF316" s="131"/>
      <c r="TJH316" s="27"/>
      <c r="TJI316" s="19"/>
      <c r="TJK316" s="75"/>
      <c r="TJM316" s="22"/>
      <c r="TJN316" s="131"/>
      <c r="TJP316" s="27"/>
      <c r="TJQ316" s="19"/>
      <c r="TJS316" s="75"/>
      <c r="TJU316" s="22"/>
      <c r="TJV316" s="131"/>
      <c r="TJX316" s="27"/>
      <c r="TJY316" s="19"/>
      <c r="TKA316" s="75"/>
      <c r="TKC316" s="22"/>
      <c r="TKD316" s="131"/>
      <c r="TKF316" s="27"/>
      <c r="TKG316" s="19"/>
      <c r="TKI316" s="75"/>
      <c r="TKK316" s="22"/>
      <c r="TKL316" s="131"/>
      <c r="TKN316" s="27"/>
      <c r="TKO316" s="19"/>
      <c r="TKQ316" s="75"/>
      <c r="TKS316" s="22"/>
      <c r="TKT316" s="131"/>
      <c r="TKV316" s="27"/>
      <c r="TKW316" s="19"/>
      <c r="TKY316" s="75"/>
      <c r="TLA316" s="22"/>
      <c r="TLB316" s="131"/>
      <c r="TLD316" s="27"/>
      <c r="TLE316" s="19"/>
      <c r="TLG316" s="75"/>
      <c r="TLI316" s="22"/>
      <c r="TLJ316" s="131"/>
      <c r="TLL316" s="27"/>
      <c r="TLM316" s="19"/>
      <c r="TLO316" s="75"/>
      <c r="TLQ316" s="22"/>
      <c r="TLR316" s="131"/>
      <c r="TLT316" s="27"/>
      <c r="TLU316" s="19"/>
      <c r="TLW316" s="75"/>
      <c r="TLY316" s="22"/>
      <c r="TLZ316" s="131"/>
      <c r="TMB316" s="27"/>
      <c r="TMC316" s="19"/>
      <c r="TME316" s="75"/>
      <c r="TMG316" s="22"/>
      <c r="TMH316" s="131"/>
      <c r="TMJ316" s="27"/>
      <c r="TMK316" s="19"/>
      <c r="TMM316" s="75"/>
      <c r="TMO316" s="22"/>
      <c r="TMP316" s="131"/>
      <c r="TMR316" s="27"/>
      <c r="TMS316" s="19"/>
      <c r="TMU316" s="75"/>
      <c r="TMW316" s="22"/>
      <c r="TMX316" s="131"/>
      <c r="TMZ316" s="27"/>
      <c r="TNA316" s="19"/>
      <c r="TNC316" s="75"/>
      <c r="TNE316" s="22"/>
      <c r="TNF316" s="131"/>
      <c r="TNH316" s="27"/>
      <c r="TNI316" s="19"/>
      <c r="TNK316" s="75"/>
      <c r="TNM316" s="22"/>
      <c r="TNN316" s="131"/>
      <c r="TNP316" s="27"/>
      <c r="TNQ316" s="19"/>
      <c r="TNS316" s="75"/>
      <c r="TNU316" s="22"/>
      <c r="TNV316" s="131"/>
      <c r="TNX316" s="27"/>
      <c r="TNY316" s="19"/>
      <c r="TOA316" s="75"/>
      <c r="TOC316" s="22"/>
      <c r="TOD316" s="131"/>
      <c r="TOF316" s="27"/>
      <c r="TOG316" s="19"/>
      <c r="TOI316" s="75"/>
      <c r="TOK316" s="22"/>
      <c r="TOL316" s="131"/>
      <c r="TON316" s="27"/>
      <c r="TOO316" s="19"/>
      <c r="TOQ316" s="75"/>
      <c r="TOS316" s="22"/>
      <c r="TOT316" s="131"/>
      <c r="TOV316" s="27"/>
      <c r="TOW316" s="19"/>
      <c r="TOY316" s="75"/>
      <c r="TPA316" s="22"/>
      <c r="TPB316" s="131"/>
      <c r="TPD316" s="27"/>
      <c r="TPE316" s="19"/>
      <c r="TPG316" s="75"/>
      <c r="TPI316" s="22"/>
      <c r="TPJ316" s="131"/>
      <c r="TPL316" s="27"/>
      <c r="TPM316" s="19"/>
      <c r="TPO316" s="75"/>
      <c r="TPQ316" s="22"/>
      <c r="TPR316" s="131"/>
      <c r="TPT316" s="27"/>
      <c r="TPU316" s="19"/>
      <c r="TPW316" s="75"/>
      <c r="TPY316" s="22"/>
      <c r="TPZ316" s="131"/>
      <c r="TQB316" s="27"/>
      <c r="TQC316" s="19"/>
      <c r="TQE316" s="75"/>
      <c r="TQG316" s="22"/>
      <c r="TQH316" s="131"/>
      <c r="TQJ316" s="27"/>
      <c r="TQK316" s="19"/>
      <c r="TQM316" s="75"/>
      <c r="TQO316" s="22"/>
      <c r="TQP316" s="131"/>
      <c r="TQR316" s="27"/>
      <c r="TQS316" s="19"/>
      <c r="TQU316" s="75"/>
      <c r="TQW316" s="22"/>
      <c r="TQX316" s="131"/>
      <c r="TQZ316" s="27"/>
      <c r="TRA316" s="19"/>
      <c r="TRC316" s="75"/>
      <c r="TRE316" s="22"/>
      <c r="TRF316" s="131"/>
      <c r="TRH316" s="27"/>
      <c r="TRI316" s="19"/>
      <c r="TRK316" s="75"/>
      <c r="TRM316" s="22"/>
      <c r="TRN316" s="131"/>
      <c r="TRP316" s="27"/>
      <c r="TRQ316" s="19"/>
      <c r="TRS316" s="75"/>
      <c r="TRU316" s="22"/>
      <c r="TRV316" s="131"/>
      <c r="TRX316" s="27"/>
      <c r="TRY316" s="19"/>
      <c r="TSA316" s="75"/>
      <c r="TSC316" s="22"/>
      <c r="TSD316" s="131"/>
      <c r="TSF316" s="27"/>
      <c r="TSG316" s="19"/>
      <c r="TSI316" s="75"/>
      <c r="TSK316" s="22"/>
      <c r="TSL316" s="131"/>
      <c r="TSN316" s="27"/>
      <c r="TSO316" s="19"/>
      <c r="TSQ316" s="75"/>
      <c r="TSS316" s="22"/>
      <c r="TST316" s="131"/>
      <c r="TSV316" s="27"/>
      <c r="TSW316" s="19"/>
      <c r="TSY316" s="75"/>
      <c r="TTA316" s="22"/>
      <c r="TTB316" s="131"/>
      <c r="TTD316" s="27"/>
      <c r="TTE316" s="19"/>
      <c r="TTG316" s="75"/>
      <c r="TTI316" s="22"/>
      <c r="TTJ316" s="131"/>
      <c r="TTL316" s="27"/>
      <c r="TTM316" s="19"/>
      <c r="TTO316" s="75"/>
      <c r="TTQ316" s="22"/>
      <c r="TTR316" s="131"/>
      <c r="TTT316" s="27"/>
      <c r="TTU316" s="19"/>
      <c r="TTW316" s="75"/>
      <c r="TTY316" s="22"/>
      <c r="TTZ316" s="131"/>
      <c r="TUB316" s="27"/>
      <c r="TUC316" s="19"/>
      <c r="TUE316" s="75"/>
      <c r="TUG316" s="22"/>
      <c r="TUH316" s="131"/>
      <c r="TUJ316" s="27"/>
      <c r="TUK316" s="19"/>
      <c r="TUM316" s="75"/>
      <c r="TUO316" s="22"/>
      <c r="TUP316" s="131"/>
      <c r="TUR316" s="27"/>
      <c r="TUS316" s="19"/>
      <c r="TUU316" s="75"/>
      <c r="TUW316" s="22"/>
      <c r="TUX316" s="131"/>
      <c r="TUZ316" s="27"/>
      <c r="TVA316" s="19"/>
      <c r="TVC316" s="75"/>
      <c r="TVE316" s="22"/>
      <c r="TVF316" s="131"/>
      <c r="TVH316" s="27"/>
      <c r="TVI316" s="19"/>
      <c r="TVK316" s="75"/>
      <c r="TVM316" s="22"/>
      <c r="TVN316" s="131"/>
      <c r="TVP316" s="27"/>
      <c r="TVQ316" s="19"/>
      <c r="TVS316" s="75"/>
      <c r="TVU316" s="22"/>
      <c r="TVV316" s="131"/>
      <c r="TVX316" s="27"/>
      <c r="TVY316" s="19"/>
      <c r="TWA316" s="75"/>
      <c r="TWC316" s="22"/>
      <c r="TWD316" s="131"/>
      <c r="TWF316" s="27"/>
      <c r="TWG316" s="19"/>
      <c r="TWI316" s="75"/>
      <c r="TWK316" s="22"/>
      <c r="TWL316" s="131"/>
      <c r="TWN316" s="27"/>
      <c r="TWO316" s="19"/>
      <c r="TWQ316" s="75"/>
      <c r="TWS316" s="22"/>
      <c r="TWT316" s="131"/>
      <c r="TWV316" s="27"/>
      <c r="TWW316" s="19"/>
      <c r="TWY316" s="75"/>
      <c r="TXA316" s="22"/>
      <c r="TXB316" s="131"/>
      <c r="TXD316" s="27"/>
      <c r="TXE316" s="19"/>
      <c r="TXG316" s="75"/>
      <c r="TXI316" s="22"/>
      <c r="TXJ316" s="131"/>
      <c r="TXL316" s="27"/>
      <c r="TXM316" s="19"/>
      <c r="TXO316" s="75"/>
      <c r="TXQ316" s="22"/>
      <c r="TXR316" s="131"/>
      <c r="TXT316" s="27"/>
      <c r="TXU316" s="19"/>
      <c r="TXW316" s="75"/>
      <c r="TXY316" s="22"/>
      <c r="TXZ316" s="131"/>
      <c r="TYB316" s="27"/>
      <c r="TYC316" s="19"/>
      <c r="TYE316" s="75"/>
      <c r="TYG316" s="22"/>
      <c r="TYH316" s="131"/>
      <c r="TYJ316" s="27"/>
      <c r="TYK316" s="19"/>
      <c r="TYM316" s="75"/>
      <c r="TYO316" s="22"/>
      <c r="TYP316" s="131"/>
      <c r="TYR316" s="27"/>
      <c r="TYS316" s="19"/>
      <c r="TYU316" s="75"/>
      <c r="TYW316" s="22"/>
      <c r="TYX316" s="131"/>
      <c r="TYZ316" s="27"/>
      <c r="TZA316" s="19"/>
      <c r="TZC316" s="75"/>
      <c r="TZE316" s="22"/>
      <c r="TZF316" s="131"/>
      <c r="TZH316" s="27"/>
      <c r="TZI316" s="19"/>
      <c r="TZK316" s="75"/>
      <c r="TZM316" s="22"/>
      <c r="TZN316" s="131"/>
      <c r="TZP316" s="27"/>
      <c r="TZQ316" s="19"/>
      <c r="TZS316" s="75"/>
      <c r="TZU316" s="22"/>
      <c r="TZV316" s="131"/>
      <c r="TZX316" s="27"/>
      <c r="TZY316" s="19"/>
      <c r="UAA316" s="75"/>
      <c r="UAC316" s="22"/>
      <c r="UAD316" s="131"/>
      <c r="UAF316" s="27"/>
      <c r="UAG316" s="19"/>
      <c r="UAI316" s="75"/>
      <c r="UAK316" s="22"/>
      <c r="UAL316" s="131"/>
      <c r="UAN316" s="27"/>
      <c r="UAO316" s="19"/>
      <c r="UAQ316" s="75"/>
      <c r="UAS316" s="22"/>
      <c r="UAT316" s="131"/>
      <c r="UAV316" s="27"/>
      <c r="UAW316" s="19"/>
      <c r="UAY316" s="75"/>
      <c r="UBA316" s="22"/>
      <c r="UBB316" s="131"/>
      <c r="UBD316" s="27"/>
      <c r="UBE316" s="19"/>
      <c r="UBG316" s="75"/>
      <c r="UBI316" s="22"/>
      <c r="UBJ316" s="131"/>
      <c r="UBL316" s="27"/>
      <c r="UBM316" s="19"/>
      <c r="UBO316" s="75"/>
      <c r="UBQ316" s="22"/>
      <c r="UBR316" s="131"/>
      <c r="UBT316" s="27"/>
      <c r="UBU316" s="19"/>
      <c r="UBW316" s="75"/>
      <c r="UBY316" s="22"/>
      <c r="UBZ316" s="131"/>
      <c r="UCB316" s="27"/>
      <c r="UCC316" s="19"/>
      <c r="UCE316" s="75"/>
      <c r="UCG316" s="22"/>
      <c r="UCH316" s="131"/>
      <c r="UCJ316" s="27"/>
      <c r="UCK316" s="19"/>
      <c r="UCM316" s="75"/>
      <c r="UCO316" s="22"/>
      <c r="UCP316" s="131"/>
      <c r="UCR316" s="27"/>
      <c r="UCS316" s="19"/>
      <c r="UCU316" s="75"/>
      <c r="UCW316" s="22"/>
      <c r="UCX316" s="131"/>
      <c r="UCZ316" s="27"/>
      <c r="UDA316" s="19"/>
      <c r="UDC316" s="75"/>
      <c r="UDE316" s="22"/>
      <c r="UDF316" s="131"/>
      <c r="UDH316" s="27"/>
      <c r="UDI316" s="19"/>
      <c r="UDK316" s="75"/>
      <c r="UDM316" s="22"/>
      <c r="UDN316" s="131"/>
      <c r="UDP316" s="27"/>
      <c r="UDQ316" s="19"/>
      <c r="UDS316" s="75"/>
      <c r="UDU316" s="22"/>
      <c r="UDV316" s="131"/>
      <c r="UDX316" s="27"/>
      <c r="UDY316" s="19"/>
      <c r="UEA316" s="75"/>
      <c r="UEC316" s="22"/>
      <c r="UED316" s="131"/>
      <c r="UEF316" s="27"/>
      <c r="UEG316" s="19"/>
      <c r="UEI316" s="75"/>
      <c r="UEK316" s="22"/>
      <c r="UEL316" s="131"/>
      <c r="UEN316" s="27"/>
      <c r="UEO316" s="19"/>
      <c r="UEQ316" s="75"/>
      <c r="UES316" s="22"/>
      <c r="UET316" s="131"/>
      <c r="UEV316" s="27"/>
      <c r="UEW316" s="19"/>
      <c r="UEY316" s="75"/>
      <c r="UFA316" s="22"/>
      <c r="UFB316" s="131"/>
      <c r="UFD316" s="27"/>
      <c r="UFE316" s="19"/>
      <c r="UFG316" s="75"/>
      <c r="UFI316" s="22"/>
      <c r="UFJ316" s="131"/>
      <c r="UFL316" s="27"/>
      <c r="UFM316" s="19"/>
      <c r="UFO316" s="75"/>
      <c r="UFQ316" s="22"/>
      <c r="UFR316" s="131"/>
      <c r="UFT316" s="27"/>
      <c r="UFU316" s="19"/>
      <c r="UFW316" s="75"/>
      <c r="UFY316" s="22"/>
      <c r="UFZ316" s="131"/>
      <c r="UGB316" s="27"/>
      <c r="UGC316" s="19"/>
      <c r="UGE316" s="75"/>
      <c r="UGG316" s="22"/>
      <c r="UGH316" s="131"/>
      <c r="UGJ316" s="27"/>
      <c r="UGK316" s="19"/>
      <c r="UGM316" s="75"/>
      <c r="UGO316" s="22"/>
      <c r="UGP316" s="131"/>
      <c r="UGR316" s="27"/>
      <c r="UGS316" s="19"/>
      <c r="UGU316" s="75"/>
      <c r="UGW316" s="22"/>
      <c r="UGX316" s="131"/>
      <c r="UGZ316" s="27"/>
      <c r="UHA316" s="19"/>
      <c r="UHC316" s="75"/>
      <c r="UHE316" s="22"/>
      <c r="UHF316" s="131"/>
      <c r="UHH316" s="27"/>
      <c r="UHI316" s="19"/>
      <c r="UHK316" s="75"/>
      <c r="UHM316" s="22"/>
      <c r="UHN316" s="131"/>
      <c r="UHP316" s="27"/>
      <c r="UHQ316" s="19"/>
      <c r="UHS316" s="75"/>
      <c r="UHU316" s="22"/>
      <c r="UHV316" s="131"/>
      <c r="UHX316" s="27"/>
      <c r="UHY316" s="19"/>
      <c r="UIA316" s="75"/>
      <c r="UIC316" s="22"/>
      <c r="UID316" s="131"/>
      <c r="UIF316" s="27"/>
      <c r="UIG316" s="19"/>
      <c r="UII316" s="75"/>
      <c r="UIK316" s="22"/>
      <c r="UIL316" s="131"/>
      <c r="UIN316" s="27"/>
      <c r="UIO316" s="19"/>
      <c r="UIQ316" s="75"/>
      <c r="UIS316" s="22"/>
      <c r="UIT316" s="131"/>
      <c r="UIV316" s="27"/>
      <c r="UIW316" s="19"/>
      <c r="UIY316" s="75"/>
      <c r="UJA316" s="22"/>
      <c r="UJB316" s="131"/>
      <c r="UJD316" s="27"/>
      <c r="UJE316" s="19"/>
      <c r="UJG316" s="75"/>
      <c r="UJI316" s="22"/>
      <c r="UJJ316" s="131"/>
      <c r="UJL316" s="27"/>
      <c r="UJM316" s="19"/>
      <c r="UJO316" s="75"/>
      <c r="UJQ316" s="22"/>
      <c r="UJR316" s="131"/>
      <c r="UJT316" s="27"/>
      <c r="UJU316" s="19"/>
      <c r="UJW316" s="75"/>
      <c r="UJY316" s="22"/>
      <c r="UJZ316" s="131"/>
      <c r="UKB316" s="27"/>
      <c r="UKC316" s="19"/>
      <c r="UKE316" s="75"/>
      <c r="UKG316" s="22"/>
      <c r="UKH316" s="131"/>
      <c r="UKJ316" s="27"/>
      <c r="UKK316" s="19"/>
      <c r="UKM316" s="75"/>
      <c r="UKO316" s="22"/>
      <c r="UKP316" s="131"/>
      <c r="UKR316" s="27"/>
      <c r="UKS316" s="19"/>
      <c r="UKU316" s="75"/>
      <c r="UKW316" s="22"/>
      <c r="UKX316" s="131"/>
      <c r="UKZ316" s="27"/>
      <c r="ULA316" s="19"/>
      <c r="ULC316" s="75"/>
      <c r="ULE316" s="22"/>
      <c r="ULF316" s="131"/>
      <c r="ULH316" s="27"/>
      <c r="ULI316" s="19"/>
      <c r="ULK316" s="75"/>
      <c r="ULM316" s="22"/>
      <c r="ULN316" s="131"/>
      <c r="ULP316" s="27"/>
      <c r="ULQ316" s="19"/>
      <c r="ULS316" s="75"/>
      <c r="ULU316" s="22"/>
      <c r="ULV316" s="131"/>
      <c r="ULX316" s="27"/>
      <c r="ULY316" s="19"/>
      <c r="UMA316" s="75"/>
      <c r="UMC316" s="22"/>
      <c r="UMD316" s="131"/>
      <c r="UMF316" s="27"/>
      <c r="UMG316" s="19"/>
      <c r="UMI316" s="75"/>
      <c r="UMK316" s="22"/>
      <c r="UML316" s="131"/>
      <c r="UMN316" s="27"/>
      <c r="UMO316" s="19"/>
      <c r="UMQ316" s="75"/>
      <c r="UMS316" s="22"/>
      <c r="UMT316" s="131"/>
      <c r="UMV316" s="27"/>
      <c r="UMW316" s="19"/>
      <c r="UMY316" s="75"/>
      <c r="UNA316" s="22"/>
      <c r="UNB316" s="131"/>
      <c r="UND316" s="27"/>
      <c r="UNE316" s="19"/>
      <c r="UNG316" s="75"/>
      <c r="UNI316" s="22"/>
      <c r="UNJ316" s="131"/>
      <c r="UNL316" s="27"/>
      <c r="UNM316" s="19"/>
      <c r="UNO316" s="75"/>
      <c r="UNQ316" s="22"/>
      <c r="UNR316" s="131"/>
      <c r="UNT316" s="27"/>
      <c r="UNU316" s="19"/>
      <c r="UNW316" s="75"/>
      <c r="UNY316" s="22"/>
      <c r="UNZ316" s="131"/>
      <c r="UOB316" s="27"/>
      <c r="UOC316" s="19"/>
      <c r="UOE316" s="75"/>
      <c r="UOG316" s="22"/>
      <c r="UOH316" s="131"/>
      <c r="UOJ316" s="27"/>
      <c r="UOK316" s="19"/>
      <c r="UOM316" s="75"/>
      <c r="UOO316" s="22"/>
      <c r="UOP316" s="131"/>
      <c r="UOR316" s="27"/>
      <c r="UOS316" s="19"/>
      <c r="UOU316" s="75"/>
      <c r="UOW316" s="22"/>
      <c r="UOX316" s="131"/>
      <c r="UOZ316" s="27"/>
      <c r="UPA316" s="19"/>
      <c r="UPC316" s="75"/>
      <c r="UPE316" s="22"/>
      <c r="UPF316" s="131"/>
      <c r="UPH316" s="27"/>
      <c r="UPI316" s="19"/>
      <c r="UPK316" s="75"/>
      <c r="UPM316" s="22"/>
      <c r="UPN316" s="131"/>
      <c r="UPP316" s="27"/>
      <c r="UPQ316" s="19"/>
      <c r="UPS316" s="75"/>
      <c r="UPU316" s="22"/>
      <c r="UPV316" s="131"/>
      <c r="UPX316" s="27"/>
      <c r="UPY316" s="19"/>
      <c r="UQA316" s="75"/>
      <c r="UQC316" s="22"/>
      <c r="UQD316" s="131"/>
      <c r="UQF316" s="27"/>
      <c r="UQG316" s="19"/>
      <c r="UQI316" s="75"/>
      <c r="UQK316" s="22"/>
      <c r="UQL316" s="131"/>
      <c r="UQN316" s="27"/>
      <c r="UQO316" s="19"/>
      <c r="UQQ316" s="75"/>
      <c r="UQS316" s="22"/>
      <c r="UQT316" s="131"/>
      <c r="UQV316" s="27"/>
      <c r="UQW316" s="19"/>
      <c r="UQY316" s="75"/>
      <c r="URA316" s="22"/>
      <c r="URB316" s="131"/>
      <c r="URD316" s="27"/>
      <c r="URE316" s="19"/>
      <c r="URG316" s="75"/>
      <c r="URI316" s="22"/>
      <c r="URJ316" s="131"/>
      <c r="URL316" s="27"/>
      <c r="URM316" s="19"/>
      <c r="URO316" s="75"/>
      <c r="URQ316" s="22"/>
      <c r="URR316" s="131"/>
      <c r="URT316" s="27"/>
      <c r="URU316" s="19"/>
      <c r="URW316" s="75"/>
      <c r="URY316" s="22"/>
      <c r="URZ316" s="131"/>
      <c r="USB316" s="27"/>
      <c r="USC316" s="19"/>
      <c r="USE316" s="75"/>
      <c r="USG316" s="22"/>
      <c r="USH316" s="131"/>
      <c r="USJ316" s="27"/>
      <c r="USK316" s="19"/>
      <c r="USM316" s="75"/>
      <c r="USO316" s="22"/>
      <c r="USP316" s="131"/>
      <c r="USR316" s="27"/>
      <c r="USS316" s="19"/>
      <c r="USU316" s="75"/>
      <c r="USW316" s="22"/>
      <c r="USX316" s="131"/>
      <c r="USZ316" s="27"/>
      <c r="UTA316" s="19"/>
      <c r="UTC316" s="75"/>
      <c r="UTE316" s="22"/>
      <c r="UTF316" s="131"/>
      <c r="UTH316" s="27"/>
      <c r="UTI316" s="19"/>
      <c r="UTK316" s="75"/>
      <c r="UTM316" s="22"/>
      <c r="UTN316" s="131"/>
      <c r="UTP316" s="27"/>
      <c r="UTQ316" s="19"/>
      <c r="UTS316" s="75"/>
      <c r="UTU316" s="22"/>
      <c r="UTV316" s="131"/>
      <c r="UTX316" s="27"/>
      <c r="UTY316" s="19"/>
      <c r="UUA316" s="75"/>
      <c r="UUC316" s="22"/>
      <c r="UUD316" s="131"/>
      <c r="UUF316" s="27"/>
      <c r="UUG316" s="19"/>
      <c r="UUI316" s="75"/>
      <c r="UUK316" s="22"/>
      <c r="UUL316" s="131"/>
      <c r="UUN316" s="27"/>
      <c r="UUO316" s="19"/>
      <c r="UUQ316" s="75"/>
      <c r="UUS316" s="22"/>
      <c r="UUT316" s="131"/>
      <c r="UUV316" s="27"/>
      <c r="UUW316" s="19"/>
      <c r="UUY316" s="75"/>
      <c r="UVA316" s="22"/>
      <c r="UVB316" s="131"/>
      <c r="UVD316" s="27"/>
      <c r="UVE316" s="19"/>
      <c r="UVG316" s="75"/>
      <c r="UVI316" s="22"/>
      <c r="UVJ316" s="131"/>
      <c r="UVL316" s="27"/>
      <c r="UVM316" s="19"/>
      <c r="UVO316" s="75"/>
      <c r="UVQ316" s="22"/>
      <c r="UVR316" s="131"/>
      <c r="UVT316" s="27"/>
      <c r="UVU316" s="19"/>
      <c r="UVW316" s="75"/>
      <c r="UVY316" s="22"/>
      <c r="UVZ316" s="131"/>
      <c r="UWB316" s="27"/>
      <c r="UWC316" s="19"/>
      <c r="UWE316" s="75"/>
      <c r="UWG316" s="22"/>
      <c r="UWH316" s="131"/>
      <c r="UWJ316" s="27"/>
      <c r="UWK316" s="19"/>
      <c r="UWM316" s="75"/>
      <c r="UWO316" s="22"/>
      <c r="UWP316" s="131"/>
      <c r="UWR316" s="27"/>
      <c r="UWS316" s="19"/>
      <c r="UWU316" s="75"/>
      <c r="UWW316" s="22"/>
      <c r="UWX316" s="131"/>
      <c r="UWZ316" s="27"/>
      <c r="UXA316" s="19"/>
      <c r="UXC316" s="75"/>
      <c r="UXE316" s="22"/>
      <c r="UXF316" s="131"/>
      <c r="UXH316" s="27"/>
      <c r="UXI316" s="19"/>
      <c r="UXK316" s="75"/>
      <c r="UXM316" s="22"/>
      <c r="UXN316" s="131"/>
      <c r="UXP316" s="27"/>
      <c r="UXQ316" s="19"/>
      <c r="UXS316" s="75"/>
      <c r="UXU316" s="22"/>
      <c r="UXV316" s="131"/>
      <c r="UXX316" s="27"/>
      <c r="UXY316" s="19"/>
      <c r="UYA316" s="75"/>
      <c r="UYC316" s="22"/>
      <c r="UYD316" s="131"/>
      <c r="UYF316" s="27"/>
      <c r="UYG316" s="19"/>
      <c r="UYI316" s="75"/>
      <c r="UYK316" s="22"/>
      <c r="UYL316" s="131"/>
      <c r="UYN316" s="27"/>
      <c r="UYO316" s="19"/>
      <c r="UYQ316" s="75"/>
      <c r="UYS316" s="22"/>
      <c r="UYT316" s="131"/>
      <c r="UYV316" s="27"/>
      <c r="UYW316" s="19"/>
      <c r="UYY316" s="75"/>
      <c r="UZA316" s="22"/>
      <c r="UZB316" s="131"/>
      <c r="UZD316" s="27"/>
      <c r="UZE316" s="19"/>
      <c r="UZG316" s="75"/>
      <c r="UZI316" s="22"/>
      <c r="UZJ316" s="131"/>
      <c r="UZL316" s="27"/>
      <c r="UZM316" s="19"/>
      <c r="UZO316" s="75"/>
      <c r="UZQ316" s="22"/>
      <c r="UZR316" s="131"/>
      <c r="UZT316" s="27"/>
      <c r="UZU316" s="19"/>
      <c r="UZW316" s="75"/>
      <c r="UZY316" s="22"/>
      <c r="UZZ316" s="131"/>
      <c r="VAB316" s="27"/>
      <c r="VAC316" s="19"/>
      <c r="VAE316" s="75"/>
      <c r="VAG316" s="22"/>
      <c r="VAH316" s="131"/>
      <c r="VAJ316" s="27"/>
      <c r="VAK316" s="19"/>
      <c r="VAM316" s="75"/>
      <c r="VAO316" s="22"/>
      <c r="VAP316" s="131"/>
      <c r="VAR316" s="27"/>
      <c r="VAS316" s="19"/>
      <c r="VAU316" s="75"/>
      <c r="VAW316" s="22"/>
      <c r="VAX316" s="131"/>
      <c r="VAZ316" s="27"/>
      <c r="VBA316" s="19"/>
      <c r="VBC316" s="75"/>
      <c r="VBE316" s="22"/>
      <c r="VBF316" s="131"/>
      <c r="VBH316" s="27"/>
      <c r="VBI316" s="19"/>
      <c r="VBK316" s="75"/>
      <c r="VBM316" s="22"/>
      <c r="VBN316" s="131"/>
      <c r="VBP316" s="27"/>
      <c r="VBQ316" s="19"/>
      <c r="VBS316" s="75"/>
      <c r="VBU316" s="22"/>
      <c r="VBV316" s="131"/>
      <c r="VBX316" s="27"/>
      <c r="VBY316" s="19"/>
      <c r="VCA316" s="75"/>
      <c r="VCC316" s="22"/>
      <c r="VCD316" s="131"/>
      <c r="VCF316" s="27"/>
      <c r="VCG316" s="19"/>
      <c r="VCI316" s="75"/>
      <c r="VCK316" s="22"/>
      <c r="VCL316" s="131"/>
      <c r="VCN316" s="27"/>
      <c r="VCO316" s="19"/>
      <c r="VCQ316" s="75"/>
      <c r="VCS316" s="22"/>
      <c r="VCT316" s="131"/>
      <c r="VCV316" s="27"/>
      <c r="VCW316" s="19"/>
      <c r="VCY316" s="75"/>
      <c r="VDA316" s="22"/>
      <c r="VDB316" s="131"/>
      <c r="VDD316" s="27"/>
      <c r="VDE316" s="19"/>
      <c r="VDG316" s="75"/>
      <c r="VDI316" s="22"/>
      <c r="VDJ316" s="131"/>
      <c r="VDL316" s="27"/>
      <c r="VDM316" s="19"/>
      <c r="VDO316" s="75"/>
      <c r="VDQ316" s="22"/>
      <c r="VDR316" s="131"/>
      <c r="VDT316" s="27"/>
      <c r="VDU316" s="19"/>
      <c r="VDW316" s="75"/>
      <c r="VDY316" s="22"/>
      <c r="VDZ316" s="131"/>
      <c r="VEB316" s="27"/>
      <c r="VEC316" s="19"/>
      <c r="VEE316" s="75"/>
      <c r="VEG316" s="22"/>
      <c r="VEH316" s="131"/>
      <c r="VEJ316" s="27"/>
      <c r="VEK316" s="19"/>
      <c r="VEM316" s="75"/>
      <c r="VEO316" s="22"/>
      <c r="VEP316" s="131"/>
      <c r="VER316" s="27"/>
      <c r="VES316" s="19"/>
      <c r="VEU316" s="75"/>
      <c r="VEW316" s="22"/>
      <c r="VEX316" s="131"/>
      <c r="VEZ316" s="27"/>
      <c r="VFA316" s="19"/>
      <c r="VFC316" s="75"/>
      <c r="VFE316" s="22"/>
      <c r="VFF316" s="131"/>
      <c r="VFH316" s="27"/>
      <c r="VFI316" s="19"/>
      <c r="VFK316" s="75"/>
      <c r="VFM316" s="22"/>
      <c r="VFN316" s="131"/>
      <c r="VFP316" s="27"/>
      <c r="VFQ316" s="19"/>
      <c r="VFS316" s="75"/>
      <c r="VFU316" s="22"/>
      <c r="VFV316" s="131"/>
      <c r="VFX316" s="27"/>
      <c r="VFY316" s="19"/>
      <c r="VGA316" s="75"/>
      <c r="VGC316" s="22"/>
      <c r="VGD316" s="131"/>
      <c r="VGF316" s="27"/>
      <c r="VGG316" s="19"/>
      <c r="VGI316" s="75"/>
      <c r="VGK316" s="22"/>
      <c r="VGL316" s="131"/>
      <c r="VGN316" s="27"/>
      <c r="VGO316" s="19"/>
      <c r="VGQ316" s="75"/>
      <c r="VGS316" s="22"/>
      <c r="VGT316" s="131"/>
      <c r="VGV316" s="27"/>
      <c r="VGW316" s="19"/>
      <c r="VGY316" s="75"/>
      <c r="VHA316" s="22"/>
      <c r="VHB316" s="131"/>
      <c r="VHD316" s="27"/>
      <c r="VHE316" s="19"/>
      <c r="VHG316" s="75"/>
      <c r="VHI316" s="22"/>
      <c r="VHJ316" s="131"/>
      <c r="VHL316" s="27"/>
      <c r="VHM316" s="19"/>
      <c r="VHO316" s="75"/>
      <c r="VHQ316" s="22"/>
      <c r="VHR316" s="131"/>
      <c r="VHT316" s="27"/>
      <c r="VHU316" s="19"/>
      <c r="VHW316" s="75"/>
      <c r="VHY316" s="22"/>
      <c r="VHZ316" s="131"/>
      <c r="VIB316" s="27"/>
      <c r="VIC316" s="19"/>
      <c r="VIE316" s="75"/>
      <c r="VIG316" s="22"/>
      <c r="VIH316" s="131"/>
      <c r="VIJ316" s="27"/>
      <c r="VIK316" s="19"/>
      <c r="VIM316" s="75"/>
      <c r="VIO316" s="22"/>
      <c r="VIP316" s="131"/>
      <c r="VIR316" s="27"/>
      <c r="VIS316" s="19"/>
      <c r="VIU316" s="75"/>
      <c r="VIW316" s="22"/>
      <c r="VIX316" s="131"/>
      <c r="VIZ316" s="27"/>
      <c r="VJA316" s="19"/>
      <c r="VJC316" s="75"/>
      <c r="VJE316" s="22"/>
      <c r="VJF316" s="131"/>
      <c r="VJH316" s="27"/>
      <c r="VJI316" s="19"/>
      <c r="VJK316" s="75"/>
      <c r="VJM316" s="22"/>
      <c r="VJN316" s="131"/>
      <c r="VJP316" s="27"/>
      <c r="VJQ316" s="19"/>
      <c r="VJS316" s="75"/>
      <c r="VJU316" s="22"/>
      <c r="VJV316" s="131"/>
      <c r="VJX316" s="27"/>
      <c r="VJY316" s="19"/>
      <c r="VKA316" s="75"/>
      <c r="VKC316" s="22"/>
      <c r="VKD316" s="131"/>
      <c r="VKF316" s="27"/>
      <c r="VKG316" s="19"/>
      <c r="VKI316" s="75"/>
      <c r="VKK316" s="22"/>
      <c r="VKL316" s="131"/>
      <c r="VKN316" s="27"/>
      <c r="VKO316" s="19"/>
      <c r="VKQ316" s="75"/>
      <c r="VKS316" s="22"/>
      <c r="VKT316" s="131"/>
      <c r="VKV316" s="27"/>
      <c r="VKW316" s="19"/>
      <c r="VKY316" s="75"/>
      <c r="VLA316" s="22"/>
      <c r="VLB316" s="131"/>
      <c r="VLD316" s="27"/>
      <c r="VLE316" s="19"/>
      <c r="VLG316" s="75"/>
      <c r="VLI316" s="22"/>
      <c r="VLJ316" s="131"/>
      <c r="VLL316" s="27"/>
      <c r="VLM316" s="19"/>
      <c r="VLO316" s="75"/>
      <c r="VLQ316" s="22"/>
      <c r="VLR316" s="131"/>
      <c r="VLT316" s="27"/>
      <c r="VLU316" s="19"/>
      <c r="VLW316" s="75"/>
      <c r="VLY316" s="22"/>
      <c r="VLZ316" s="131"/>
      <c r="VMB316" s="27"/>
      <c r="VMC316" s="19"/>
      <c r="VME316" s="75"/>
      <c r="VMG316" s="22"/>
      <c r="VMH316" s="131"/>
      <c r="VMJ316" s="27"/>
      <c r="VMK316" s="19"/>
      <c r="VMM316" s="75"/>
      <c r="VMO316" s="22"/>
      <c r="VMP316" s="131"/>
      <c r="VMR316" s="27"/>
      <c r="VMS316" s="19"/>
      <c r="VMU316" s="75"/>
      <c r="VMW316" s="22"/>
      <c r="VMX316" s="131"/>
      <c r="VMZ316" s="27"/>
      <c r="VNA316" s="19"/>
      <c r="VNC316" s="75"/>
      <c r="VNE316" s="22"/>
      <c r="VNF316" s="131"/>
      <c r="VNH316" s="27"/>
      <c r="VNI316" s="19"/>
      <c r="VNK316" s="75"/>
      <c r="VNM316" s="22"/>
      <c r="VNN316" s="131"/>
      <c r="VNP316" s="27"/>
      <c r="VNQ316" s="19"/>
      <c r="VNS316" s="75"/>
      <c r="VNU316" s="22"/>
      <c r="VNV316" s="131"/>
      <c r="VNX316" s="27"/>
      <c r="VNY316" s="19"/>
      <c r="VOA316" s="75"/>
      <c r="VOC316" s="22"/>
      <c r="VOD316" s="131"/>
      <c r="VOF316" s="27"/>
      <c r="VOG316" s="19"/>
      <c r="VOI316" s="75"/>
      <c r="VOK316" s="22"/>
      <c r="VOL316" s="131"/>
      <c r="VON316" s="27"/>
      <c r="VOO316" s="19"/>
      <c r="VOQ316" s="75"/>
      <c r="VOS316" s="22"/>
      <c r="VOT316" s="131"/>
      <c r="VOV316" s="27"/>
      <c r="VOW316" s="19"/>
      <c r="VOY316" s="75"/>
      <c r="VPA316" s="22"/>
      <c r="VPB316" s="131"/>
      <c r="VPD316" s="27"/>
      <c r="VPE316" s="19"/>
      <c r="VPG316" s="75"/>
      <c r="VPI316" s="22"/>
      <c r="VPJ316" s="131"/>
      <c r="VPL316" s="27"/>
      <c r="VPM316" s="19"/>
      <c r="VPO316" s="75"/>
      <c r="VPQ316" s="22"/>
      <c r="VPR316" s="131"/>
      <c r="VPT316" s="27"/>
      <c r="VPU316" s="19"/>
      <c r="VPW316" s="75"/>
      <c r="VPY316" s="22"/>
      <c r="VPZ316" s="131"/>
      <c r="VQB316" s="27"/>
      <c r="VQC316" s="19"/>
      <c r="VQE316" s="75"/>
      <c r="VQG316" s="22"/>
      <c r="VQH316" s="131"/>
      <c r="VQJ316" s="27"/>
      <c r="VQK316" s="19"/>
      <c r="VQM316" s="75"/>
      <c r="VQO316" s="22"/>
      <c r="VQP316" s="131"/>
      <c r="VQR316" s="27"/>
      <c r="VQS316" s="19"/>
      <c r="VQU316" s="75"/>
      <c r="VQW316" s="22"/>
      <c r="VQX316" s="131"/>
      <c r="VQZ316" s="27"/>
      <c r="VRA316" s="19"/>
      <c r="VRC316" s="75"/>
      <c r="VRE316" s="22"/>
      <c r="VRF316" s="131"/>
      <c r="VRH316" s="27"/>
      <c r="VRI316" s="19"/>
      <c r="VRK316" s="75"/>
      <c r="VRM316" s="22"/>
      <c r="VRN316" s="131"/>
      <c r="VRP316" s="27"/>
      <c r="VRQ316" s="19"/>
      <c r="VRS316" s="75"/>
      <c r="VRU316" s="22"/>
      <c r="VRV316" s="131"/>
      <c r="VRX316" s="27"/>
      <c r="VRY316" s="19"/>
      <c r="VSA316" s="75"/>
      <c r="VSC316" s="22"/>
      <c r="VSD316" s="131"/>
      <c r="VSF316" s="27"/>
      <c r="VSG316" s="19"/>
      <c r="VSI316" s="75"/>
      <c r="VSK316" s="22"/>
      <c r="VSL316" s="131"/>
      <c r="VSN316" s="27"/>
      <c r="VSO316" s="19"/>
      <c r="VSQ316" s="75"/>
      <c r="VSS316" s="22"/>
      <c r="VST316" s="131"/>
      <c r="VSV316" s="27"/>
      <c r="VSW316" s="19"/>
      <c r="VSY316" s="75"/>
      <c r="VTA316" s="22"/>
      <c r="VTB316" s="131"/>
      <c r="VTD316" s="27"/>
      <c r="VTE316" s="19"/>
      <c r="VTG316" s="75"/>
      <c r="VTI316" s="22"/>
      <c r="VTJ316" s="131"/>
      <c r="VTL316" s="27"/>
      <c r="VTM316" s="19"/>
      <c r="VTO316" s="75"/>
      <c r="VTQ316" s="22"/>
      <c r="VTR316" s="131"/>
      <c r="VTT316" s="27"/>
      <c r="VTU316" s="19"/>
      <c r="VTW316" s="75"/>
      <c r="VTY316" s="22"/>
      <c r="VTZ316" s="131"/>
      <c r="VUB316" s="27"/>
      <c r="VUC316" s="19"/>
      <c r="VUE316" s="75"/>
      <c r="VUG316" s="22"/>
      <c r="VUH316" s="131"/>
      <c r="VUJ316" s="27"/>
      <c r="VUK316" s="19"/>
      <c r="VUM316" s="75"/>
      <c r="VUO316" s="22"/>
      <c r="VUP316" s="131"/>
      <c r="VUR316" s="27"/>
      <c r="VUS316" s="19"/>
      <c r="VUU316" s="75"/>
      <c r="VUW316" s="22"/>
      <c r="VUX316" s="131"/>
      <c r="VUZ316" s="27"/>
      <c r="VVA316" s="19"/>
      <c r="VVC316" s="75"/>
      <c r="VVE316" s="22"/>
      <c r="VVF316" s="131"/>
      <c r="VVH316" s="27"/>
      <c r="VVI316" s="19"/>
      <c r="VVK316" s="75"/>
      <c r="VVM316" s="22"/>
      <c r="VVN316" s="131"/>
      <c r="VVP316" s="27"/>
      <c r="VVQ316" s="19"/>
      <c r="VVS316" s="75"/>
      <c r="VVU316" s="22"/>
      <c r="VVV316" s="131"/>
      <c r="VVX316" s="27"/>
      <c r="VVY316" s="19"/>
      <c r="VWA316" s="75"/>
      <c r="VWC316" s="22"/>
      <c r="VWD316" s="131"/>
      <c r="VWF316" s="27"/>
      <c r="VWG316" s="19"/>
      <c r="VWI316" s="75"/>
      <c r="VWK316" s="22"/>
      <c r="VWL316" s="131"/>
      <c r="VWN316" s="27"/>
      <c r="VWO316" s="19"/>
      <c r="VWQ316" s="75"/>
      <c r="VWS316" s="22"/>
      <c r="VWT316" s="131"/>
      <c r="VWV316" s="27"/>
      <c r="VWW316" s="19"/>
      <c r="VWY316" s="75"/>
      <c r="VXA316" s="22"/>
      <c r="VXB316" s="131"/>
      <c r="VXD316" s="27"/>
      <c r="VXE316" s="19"/>
      <c r="VXG316" s="75"/>
      <c r="VXI316" s="22"/>
      <c r="VXJ316" s="131"/>
      <c r="VXL316" s="27"/>
      <c r="VXM316" s="19"/>
      <c r="VXO316" s="75"/>
      <c r="VXQ316" s="22"/>
      <c r="VXR316" s="131"/>
      <c r="VXT316" s="27"/>
      <c r="VXU316" s="19"/>
      <c r="VXW316" s="75"/>
      <c r="VXY316" s="22"/>
      <c r="VXZ316" s="131"/>
      <c r="VYB316" s="27"/>
      <c r="VYC316" s="19"/>
      <c r="VYE316" s="75"/>
      <c r="VYG316" s="22"/>
      <c r="VYH316" s="131"/>
      <c r="VYJ316" s="27"/>
      <c r="VYK316" s="19"/>
      <c r="VYM316" s="75"/>
      <c r="VYO316" s="22"/>
      <c r="VYP316" s="131"/>
      <c r="VYR316" s="27"/>
      <c r="VYS316" s="19"/>
      <c r="VYU316" s="75"/>
      <c r="VYW316" s="22"/>
      <c r="VYX316" s="131"/>
      <c r="VYZ316" s="27"/>
      <c r="VZA316" s="19"/>
      <c r="VZC316" s="75"/>
      <c r="VZE316" s="22"/>
      <c r="VZF316" s="131"/>
      <c r="VZH316" s="27"/>
      <c r="VZI316" s="19"/>
      <c r="VZK316" s="75"/>
      <c r="VZM316" s="22"/>
      <c r="VZN316" s="131"/>
      <c r="VZP316" s="27"/>
      <c r="VZQ316" s="19"/>
      <c r="VZS316" s="75"/>
      <c r="VZU316" s="22"/>
      <c r="VZV316" s="131"/>
      <c r="VZX316" s="27"/>
      <c r="VZY316" s="19"/>
      <c r="WAA316" s="75"/>
      <c r="WAC316" s="22"/>
      <c r="WAD316" s="131"/>
      <c r="WAF316" s="27"/>
      <c r="WAG316" s="19"/>
      <c r="WAI316" s="75"/>
      <c r="WAK316" s="22"/>
      <c r="WAL316" s="131"/>
      <c r="WAN316" s="27"/>
      <c r="WAO316" s="19"/>
      <c r="WAQ316" s="75"/>
      <c r="WAS316" s="22"/>
      <c r="WAT316" s="131"/>
      <c r="WAV316" s="27"/>
      <c r="WAW316" s="19"/>
      <c r="WAY316" s="75"/>
      <c r="WBA316" s="22"/>
      <c r="WBB316" s="131"/>
      <c r="WBD316" s="27"/>
      <c r="WBE316" s="19"/>
      <c r="WBG316" s="75"/>
      <c r="WBI316" s="22"/>
      <c r="WBJ316" s="131"/>
      <c r="WBL316" s="27"/>
      <c r="WBM316" s="19"/>
      <c r="WBO316" s="75"/>
      <c r="WBQ316" s="22"/>
      <c r="WBR316" s="131"/>
      <c r="WBT316" s="27"/>
      <c r="WBU316" s="19"/>
      <c r="WBW316" s="75"/>
      <c r="WBY316" s="22"/>
      <c r="WBZ316" s="131"/>
      <c r="WCB316" s="27"/>
      <c r="WCC316" s="19"/>
      <c r="WCE316" s="75"/>
      <c r="WCG316" s="22"/>
      <c r="WCH316" s="131"/>
      <c r="WCJ316" s="27"/>
      <c r="WCK316" s="19"/>
      <c r="WCM316" s="75"/>
      <c r="WCO316" s="22"/>
      <c r="WCP316" s="131"/>
      <c r="WCR316" s="27"/>
      <c r="WCS316" s="19"/>
      <c r="WCU316" s="75"/>
      <c r="WCW316" s="22"/>
      <c r="WCX316" s="131"/>
      <c r="WCZ316" s="27"/>
      <c r="WDA316" s="19"/>
      <c r="WDC316" s="75"/>
      <c r="WDE316" s="22"/>
      <c r="WDF316" s="131"/>
      <c r="WDH316" s="27"/>
      <c r="WDI316" s="19"/>
      <c r="WDK316" s="75"/>
      <c r="WDM316" s="22"/>
      <c r="WDN316" s="131"/>
      <c r="WDP316" s="27"/>
      <c r="WDQ316" s="19"/>
      <c r="WDS316" s="75"/>
      <c r="WDU316" s="22"/>
      <c r="WDV316" s="131"/>
      <c r="WDX316" s="27"/>
      <c r="WDY316" s="19"/>
      <c r="WEA316" s="75"/>
      <c r="WEC316" s="22"/>
      <c r="WED316" s="131"/>
      <c r="WEF316" s="27"/>
      <c r="WEG316" s="19"/>
      <c r="WEI316" s="75"/>
      <c r="WEK316" s="22"/>
      <c r="WEL316" s="131"/>
      <c r="WEN316" s="27"/>
      <c r="WEO316" s="19"/>
      <c r="WEQ316" s="75"/>
      <c r="WES316" s="22"/>
      <c r="WET316" s="131"/>
      <c r="WEV316" s="27"/>
      <c r="WEW316" s="19"/>
      <c r="WEY316" s="75"/>
      <c r="WFA316" s="22"/>
      <c r="WFB316" s="131"/>
      <c r="WFD316" s="27"/>
      <c r="WFE316" s="19"/>
      <c r="WFG316" s="75"/>
      <c r="WFI316" s="22"/>
      <c r="WFJ316" s="131"/>
      <c r="WFL316" s="27"/>
      <c r="WFM316" s="19"/>
      <c r="WFO316" s="75"/>
      <c r="WFQ316" s="22"/>
      <c r="WFR316" s="131"/>
      <c r="WFT316" s="27"/>
      <c r="WFU316" s="19"/>
      <c r="WFW316" s="75"/>
      <c r="WFY316" s="22"/>
      <c r="WFZ316" s="131"/>
      <c r="WGB316" s="27"/>
      <c r="WGC316" s="19"/>
      <c r="WGE316" s="75"/>
      <c r="WGG316" s="22"/>
      <c r="WGH316" s="131"/>
      <c r="WGJ316" s="27"/>
      <c r="WGK316" s="19"/>
      <c r="WGM316" s="75"/>
      <c r="WGO316" s="22"/>
      <c r="WGP316" s="131"/>
      <c r="WGR316" s="27"/>
      <c r="WGS316" s="19"/>
      <c r="WGU316" s="75"/>
      <c r="WGW316" s="22"/>
      <c r="WGX316" s="131"/>
      <c r="WGZ316" s="27"/>
      <c r="WHA316" s="19"/>
      <c r="WHC316" s="75"/>
      <c r="WHE316" s="22"/>
      <c r="WHF316" s="131"/>
      <c r="WHH316" s="27"/>
      <c r="WHI316" s="19"/>
      <c r="WHK316" s="75"/>
      <c r="WHM316" s="22"/>
      <c r="WHN316" s="131"/>
      <c r="WHP316" s="27"/>
      <c r="WHQ316" s="19"/>
      <c r="WHS316" s="75"/>
      <c r="WHU316" s="22"/>
      <c r="WHV316" s="131"/>
      <c r="WHX316" s="27"/>
      <c r="WHY316" s="19"/>
      <c r="WIA316" s="75"/>
      <c r="WIC316" s="22"/>
      <c r="WID316" s="131"/>
      <c r="WIF316" s="27"/>
      <c r="WIG316" s="19"/>
      <c r="WII316" s="75"/>
      <c r="WIK316" s="22"/>
      <c r="WIL316" s="131"/>
      <c r="WIN316" s="27"/>
      <c r="WIO316" s="19"/>
      <c r="WIQ316" s="75"/>
      <c r="WIS316" s="22"/>
      <c r="WIT316" s="131"/>
      <c r="WIV316" s="27"/>
      <c r="WIW316" s="19"/>
      <c r="WIY316" s="75"/>
      <c r="WJA316" s="22"/>
      <c r="WJB316" s="131"/>
      <c r="WJD316" s="27"/>
      <c r="WJE316" s="19"/>
      <c r="WJG316" s="75"/>
      <c r="WJI316" s="22"/>
      <c r="WJJ316" s="131"/>
      <c r="WJL316" s="27"/>
      <c r="WJM316" s="19"/>
      <c r="WJO316" s="75"/>
      <c r="WJQ316" s="22"/>
      <c r="WJR316" s="131"/>
      <c r="WJT316" s="27"/>
      <c r="WJU316" s="19"/>
      <c r="WJW316" s="75"/>
      <c r="WJY316" s="22"/>
      <c r="WJZ316" s="131"/>
      <c r="WKB316" s="27"/>
      <c r="WKC316" s="19"/>
      <c r="WKE316" s="75"/>
      <c r="WKG316" s="22"/>
      <c r="WKH316" s="131"/>
      <c r="WKJ316" s="27"/>
      <c r="WKK316" s="19"/>
      <c r="WKM316" s="75"/>
      <c r="WKO316" s="22"/>
      <c r="WKP316" s="131"/>
      <c r="WKR316" s="27"/>
      <c r="WKS316" s="19"/>
      <c r="WKU316" s="75"/>
      <c r="WKW316" s="22"/>
      <c r="WKX316" s="131"/>
      <c r="WKZ316" s="27"/>
      <c r="WLA316" s="19"/>
      <c r="WLC316" s="75"/>
      <c r="WLE316" s="22"/>
      <c r="WLF316" s="131"/>
      <c r="WLH316" s="27"/>
      <c r="WLI316" s="19"/>
      <c r="WLK316" s="75"/>
      <c r="WLM316" s="22"/>
      <c r="WLN316" s="131"/>
      <c r="WLP316" s="27"/>
      <c r="WLQ316" s="19"/>
      <c r="WLS316" s="75"/>
      <c r="WLU316" s="22"/>
      <c r="WLV316" s="131"/>
      <c r="WLX316" s="27"/>
      <c r="WLY316" s="19"/>
      <c r="WMA316" s="75"/>
      <c r="WMC316" s="22"/>
      <c r="WMD316" s="131"/>
      <c r="WMF316" s="27"/>
      <c r="WMG316" s="19"/>
      <c r="WMI316" s="75"/>
      <c r="WMK316" s="22"/>
      <c r="WML316" s="131"/>
      <c r="WMN316" s="27"/>
      <c r="WMO316" s="19"/>
      <c r="WMQ316" s="75"/>
      <c r="WMS316" s="22"/>
      <c r="WMT316" s="131"/>
      <c r="WMV316" s="27"/>
      <c r="WMW316" s="19"/>
      <c r="WMY316" s="75"/>
      <c r="WNA316" s="22"/>
      <c r="WNB316" s="131"/>
      <c r="WND316" s="27"/>
      <c r="WNE316" s="19"/>
      <c r="WNG316" s="75"/>
      <c r="WNI316" s="22"/>
      <c r="WNJ316" s="131"/>
      <c r="WNL316" s="27"/>
      <c r="WNM316" s="19"/>
      <c r="WNO316" s="75"/>
      <c r="WNQ316" s="22"/>
      <c r="WNR316" s="131"/>
      <c r="WNT316" s="27"/>
      <c r="WNU316" s="19"/>
      <c r="WNW316" s="75"/>
      <c r="WNY316" s="22"/>
      <c r="WNZ316" s="131"/>
      <c r="WOB316" s="27"/>
      <c r="WOC316" s="19"/>
      <c r="WOE316" s="75"/>
      <c r="WOG316" s="22"/>
      <c r="WOH316" s="131"/>
      <c r="WOJ316" s="27"/>
      <c r="WOK316" s="19"/>
      <c r="WOM316" s="75"/>
      <c r="WOO316" s="22"/>
      <c r="WOP316" s="131"/>
      <c r="WOR316" s="27"/>
      <c r="WOS316" s="19"/>
      <c r="WOU316" s="75"/>
      <c r="WOW316" s="22"/>
      <c r="WOX316" s="131"/>
      <c r="WOZ316" s="27"/>
      <c r="WPA316" s="19"/>
      <c r="WPC316" s="75"/>
      <c r="WPE316" s="22"/>
      <c r="WPF316" s="131"/>
      <c r="WPH316" s="27"/>
      <c r="WPI316" s="19"/>
      <c r="WPK316" s="75"/>
      <c r="WPM316" s="22"/>
      <c r="WPN316" s="131"/>
      <c r="WPP316" s="27"/>
      <c r="WPQ316" s="19"/>
      <c r="WPS316" s="75"/>
      <c r="WPU316" s="22"/>
      <c r="WPV316" s="131"/>
      <c r="WPX316" s="27"/>
      <c r="WPY316" s="19"/>
      <c r="WQA316" s="75"/>
      <c r="WQC316" s="22"/>
      <c r="WQD316" s="131"/>
      <c r="WQF316" s="27"/>
      <c r="WQG316" s="19"/>
      <c r="WQI316" s="75"/>
      <c r="WQK316" s="22"/>
      <c r="WQL316" s="131"/>
      <c r="WQN316" s="27"/>
      <c r="WQO316" s="19"/>
      <c r="WQQ316" s="75"/>
      <c r="WQS316" s="22"/>
      <c r="WQT316" s="131"/>
      <c r="WQV316" s="27"/>
      <c r="WQW316" s="19"/>
      <c r="WQY316" s="75"/>
      <c r="WRA316" s="22"/>
      <c r="WRB316" s="131"/>
      <c r="WRD316" s="27"/>
      <c r="WRE316" s="19"/>
      <c r="WRG316" s="75"/>
      <c r="WRI316" s="22"/>
      <c r="WRJ316" s="131"/>
      <c r="WRL316" s="27"/>
      <c r="WRM316" s="19"/>
      <c r="WRO316" s="75"/>
      <c r="WRQ316" s="22"/>
      <c r="WRR316" s="131"/>
      <c r="WRT316" s="27"/>
      <c r="WRU316" s="19"/>
      <c r="WRW316" s="75"/>
      <c r="WRY316" s="22"/>
      <c r="WRZ316" s="131"/>
      <c r="WSB316" s="27"/>
      <c r="WSC316" s="19"/>
      <c r="WSE316" s="75"/>
      <c r="WSG316" s="22"/>
      <c r="WSH316" s="131"/>
      <c r="WSJ316" s="27"/>
      <c r="WSK316" s="19"/>
      <c r="WSM316" s="75"/>
      <c r="WSO316" s="22"/>
      <c r="WSP316" s="131"/>
      <c r="WSR316" s="27"/>
      <c r="WSS316" s="19"/>
      <c r="WSU316" s="75"/>
      <c r="WSW316" s="22"/>
      <c r="WSX316" s="131"/>
      <c r="WSZ316" s="27"/>
      <c r="WTA316" s="19"/>
      <c r="WTC316" s="75"/>
      <c r="WTE316" s="22"/>
      <c r="WTF316" s="131"/>
      <c r="WTH316" s="27"/>
      <c r="WTI316" s="19"/>
      <c r="WTK316" s="75"/>
      <c r="WTM316" s="22"/>
      <c r="WTN316" s="131"/>
      <c r="WTP316" s="27"/>
      <c r="WTQ316" s="19"/>
      <c r="WTS316" s="75"/>
      <c r="WTU316" s="22"/>
      <c r="WTV316" s="131"/>
      <c r="WTX316" s="27"/>
      <c r="WTY316" s="19"/>
      <c r="WUA316" s="75"/>
      <c r="WUC316" s="22"/>
      <c r="WUD316" s="131"/>
      <c r="WUF316" s="27"/>
      <c r="WUG316" s="19"/>
      <c r="WUI316" s="75"/>
      <c r="WUK316" s="22"/>
      <c r="WUL316" s="131"/>
      <c r="WUN316" s="27"/>
      <c r="WUO316" s="19"/>
      <c r="WUQ316" s="75"/>
      <c r="WUS316" s="22"/>
      <c r="WUT316" s="131"/>
      <c r="WUV316" s="27"/>
      <c r="WUW316" s="19"/>
      <c r="WUY316" s="75"/>
      <c r="WVA316" s="22"/>
      <c r="WVB316" s="131"/>
      <c r="WVD316" s="27"/>
      <c r="WVE316" s="19"/>
      <c r="WVG316" s="75"/>
      <c r="WVI316" s="22"/>
      <c r="WVJ316" s="131"/>
      <c r="WVL316" s="27"/>
      <c r="WVM316" s="19"/>
      <c r="WVO316" s="75"/>
      <c r="WVQ316" s="22"/>
      <c r="WVR316" s="131"/>
      <c r="WVT316" s="27"/>
      <c r="WVU316" s="19"/>
      <c r="WVW316" s="75"/>
      <c r="WVY316" s="22"/>
      <c r="WVZ316" s="131"/>
      <c r="WWB316" s="27"/>
      <c r="WWC316" s="19"/>
      <c r="WWE316" s="75"/>
      <c r="WWG316" s="22"/>
      <c r="WWH316" s="131"/>
      <c r="WWJ316" s="27"/>
      <c r="WWK316" s="19"/>
      <c r="WWM316" s="75"/>
      <c r="WWO316" s="22"/>
      <c r="WWP316" s="131"/>
      <c r="WWR316" s="27"/>
      <c r="WWS316" s="19"/>
      <c r="WWU316" s="75"/>
      <c r="WWW316" s="22"/>
      <c r="WWX316" s="131"/>
      <c r="WWZ316" s="27"/>
      <c r="WXA316" s="19"/>
      <c r="WXC316" s="75"/>
      <c r="WXE316" s="22"/>
      <c r="WXF316" s="131"/>
      <c r="WXH316" s="27"/>
      <c r="WXI316" s="19"/>
      <c r="WXK316" s="75"/>
      <c r="WXM316" s="22"/>
      <c r="WXN316" s="131"/>
      <c r="WXP316" s="27"/>
      <c r="WXQ316" s="19"/>
      <c r="WXS316" s="75"/>
      <c r="WXU316" s="22"/>
      <c r="WXV316" s="131"/>
      <c r="WXX316" s="27"/>
      <c r="WXY316" s="19"/>
      <c r="WYA316" s="75"/>
      <c r="WYC316" s="22"/>
      <c r="WYD316" s="131"/>
      <c r="WYF316" s="27"/>
      <c r="WYG316" s="19"/>
      <c r="WYI316" s="75"/>
      <c r="WYK316" s="22"/>
      <c r="WYL316" s="131"/>
      <c r="WYN316" s="27"/>
      <c r="WYO316" s="19"/>
      <c r="WYQ316" s="75"/>
      <c r="WYS316" s="22"/>
      <c r="WYT316" s="131"/>
      <c r="WYV316" s="27"/>
      <c r="WYW316" s="19"/>
      <c r="WYY316" s="75"/>
      <c r="WZA316" s="22"/>
      <c r="WZB316" s="131"/>
      <c r="WZD316" s="27"/>
      <c r="WZE316" s="19"/>
      <c r="WZG316" s="75"/>
      <c r="WZI316" s="22"/>
      <c r="WZJ316" s="131"/>
      <c r="WZL316" s="27"/>
      <c r="WZM316" s="19"/>
      <c r="WZO316" s="75"/>
      <c r="WZQ316" s="22"/>
      <c r="WZR316" s="131"/>
      <c r="WZT316" s="27"/>
      <c r="WZU316" s="19"/>
      <c r="WZW316" s="75"/>
      <c r="WZY316" s="22"/>
      <c r="WZZ316" s="131"/>
      <c r="XAB316" s="27"/>
      <c r="XAC316" s="19"/>
      <c r="XAE316" s="75"/>
      <c r="XAG316" s="22"/>
      <c r="XAH316" s="131"/>
      <c r="XAJ316" s="27"/>
      <c r="XAK316" s="19"/>
      <c r="XAM316" s="75"/>
      <c r="XAO316" s="22"/>
      <c r="XAP316" s="131"/>
      <c r="XAR316" s="27"/>
      <c r="XAS316" s="19"/>
      <c r="XAU316" s="75"/>
      <c r="XAW316" s="22"/>
      <c r="XAX316" s="131"/>
      <c r="XAZ316" s="27"/>
      <c r="XBA316" s="19"/>
      <c r="XBC316" s="75"/>
      <c r="XBE316" s="22"/>
      <c r="XBF316" s="131"/>
      <c r="XBH316" s="27"/>
      <c r="XBI316" s="19"/>
      <c r="XBK316" s="75"/>
      <c r="XBM316" s="22"/>
      <c r="XBN316" s="131"/>
      <c r="XBP316" s="27"/>
      <c r="XBQ316" s="19"/>
      <c r="XBS316" s="75"/>
      <c r="XBU316" s="22"/>
      <c r="XBV316" s="131"/>
      <c r="XBX316" s="27"/>
      <c r="XBY316" s="19"/>
      <c r="XCA316" s="75"/>
      <c r="XCC316" s="22"/>
      <c r="XCD316" s="131"/>
      <c r="XCF316" s="27"/>
      <c r="XCG316" s="19"/>
      <c r="XCI316" s="75"/>
      <c r="XCK316" s="22"/>
      <c r="XCL316" s="131"/>
      <c r="XCN316" s="27"/>
      <c r="XCO316" s="19"/>
      <c r="XCQ316" s="75"/>
      <c r="XCS316" s="22"/>
      <c r="XCT316" s="131"/>
      <c r="XCV316" s="27"/>
      <c r="XCW316" s="19"/>
      <c r="XCY316" s="75"/>
      <c r="XDA316" s="22"/>
      <c r="XDB316" s="131"/>
      <c r="XDD316" s="27"/>
      <c r="XDE316" s="19"/>
      <c r="XDG316" s="75"/>
      <c r="XDI316" s="22"/>
      <c r="XDJ316" s="131"/>
      <c r="XDL316" s="27"/>
      <c r="XDM316" s="19"/>
      <c r="XDO316" s="75"/>
      <c r="XDQ316" s="22"/>
      <c r="XDR316" s="131"/>
      <c r="XDT316" s="27"/>
      <c r="XDU316" s="19"/>
      <c r="XDW316" s="75"/>
      <c r="XDY316" s="22"/>
      <c r="XDZ316" s="131"/>
      <c r="XEB316" s="27"/>
      <c r="XEC316" s="19"/>
      <c r="XEE316" s="75"/>
      <c r="XEG316" s="22"/>
      <c r="XEH316" s="131"/>
      <c r="XEJ316" s="27"/>
      <c r="XEK316" s="19"/>
      <c r="XEM316" s="75"/>
      <c r="XEO316" s="22"/>
      <c r="XEP316" s="131"/>
      <c r="XER316" s="27"/>
      <c r="XES316" s="19"/>
      <c r="XEU316" s="75"/>
      <c r="XEW316" s="22"/>
      <c r="XEX316" s="131"/>
      <c r="XEZ316" s="27"/>
    </row>
    <row r="317" spans="1:1023 1025:2047 2049:3071 3073:4095 4097:5119 5121:6143 6145:7167 7169:8191 8193:9215 9217:10239 10241:11263 11265:12287 12289:13311 13313:14335 14337:15359 15361:16380" ht="14.25" x14ac:dyDescent="0.2">
      <c r="A317" s="65" t="s">
        <v>270</v>
      </c>
      <c r="B317" s="73">
        <v>1</v>
      </c>
      <c r="C317" s="70">
        <v>511</v>
      </c>
      <c r="D317" s="70">
        <v>204</v>
      </c>
      <c r="E317" s="70" t="s">
        <v>59</v>
      </c>
      <c r="F317" s="31">
        <v>1000000</v>
      </c>
      <c r="G317" s="71" t="s">
        <v>60</v>
      </c>
    </row>
    <row r="318" spans="1:1023 1025:2047 2049:3071 3073:4095 4097:5119 5121:6143 6145:7167 7169:8191 8193:9215 9217:10239 10241:11263 11265:12287 12289:13311 13313:14335 14337:15359 15361:16380" ht="14.25" x14ac:dyDescent="0.2">
      <c r="A318" s="65" t="s">
        <v>257</v>
      </c>
      <c r="B318" s="73">
        <v>1</v>
      </c>
      <c r="C318" s="70">
        <v>734</v>
      </c>
      <c r="D318" s="70">
        <v>251</v>
      </c>
      <c r="E318" s="70" t="s">
        <v>59</v>
      </c>
      <c r="F318" s="31">
        <v>1030000</v>
      </c>
      <c r="G318" s="71" t="s">
        <v>60</v>
      </c>
    </row>
    <row r="319" spans="1:1023 1025:2047 2049:3071 3073:4095 4097:5119 5121:6143 6145:7167 7169:8191 8193:9215 9217:10239 10241:11263 11265:12287 12289:13311 13313:14335 14337:15359 15361:16380" ht="14.25" x14ac:dyDescent="0.2">
      <c r="A319" s="65" t="s">
        <v>321</v>
      </c>
      <c r="B319" s="73">
        <v>1</v>
      </c>
      <c r="C319" s="70">
        <v>1530</v>
      </c>
      <c r="D319" s="70">
        <v>213</v>
      </c>
      <c r="E319" s="70" t="s">
        <v>59</v>
      </c>
      <c r="F319" s="31">
        <v>2500000</v>
      </c>
      <c r="G319" s="71" t="s">
        <v>60</v>
      </c>
    </row>
    <row r="320" spans="1:1023 1025:2047 2049:3071 3073:4095 4097:5119 5121:6143 6145:7167 7169:8191 8193:9215 9217:10239 10241:11263 11265:12287 12289:13311 13313:14335 14337:15359 15361:16380" ht="14.25" x14ac:dyDescent="0.2">
      <c r="A320" s="65" t="s">
        <v>365</v>
      </c>
      <c r="B320" s="73">
        <v>1</v>
      </c>
      <c r="C320" s="70">
        <v>694</v>
      </c>
      <c r="D320" s="70">
        <v>342</v>
      </c>
      <c r="E320" s="70" t="s">
        <v>59</v>
      </c>
      <c r="F320" s="31">
        <v>1770000</v>
      </c>
      <c r="G320" s="71" t="s">
        <v>60</v>
      </c>
    </row>
    <row r="321" spans="1:7" ht="14.25" x14ac:dyDescent="0.2">
      <c r="A321" s="65" t="s">
        <v>374</v>
      </c>
      <c r="B321" s="73">
        <v>1</v>
      </c>
      <c r="C321" s="70">
        <v>760</v>
      </c>
      <c r="D321" s="70">
        <v>269</v>
      </c>
      <c r="E321" s="70" t="s">
        <v>59</v>
      </c>
      <c r="F321" s="31">
        <v>1400000</v>
      </c>
      <c r="G321" s="71" t="s">
        <v>60</v>
      </c>
    </row>
    <row r="322" spans="1:7" ht="14.25" x14ac:dyDescent="0.2">
      <c r="A322" s="65" t="s">
        <v>390</v>
      </c>
      <c r="B322" s="73">
        <v>1</v>
      </c>
      <c r="C322" s="70">
        <v>1022</v>
      </c>
      <c r="D322" s="70">
        <v>361</v>
      </c>
      <c r="E322" s="70" t="s">
        <v>59</v>
      </c>
      <c r="F322" s="31">
        <v>2000000</v>
      </c>
      <c r="G322" s="71" t="s">
        <v>60</v>
      </c>
    </row>
    <row r="323" spans="1:7" ht="14.25" x14ac:dyDescent="0.2">
      <c r="A323" s="65" t="s">
        <v>403</v>
      </c>
      <c r="B323" s="73">
        <v>1</v>
      </c>
      <c r="C323" s="70">
        <v>571</v>
      </c>
      <c r="D323" s="70">
        <v>196</v>
      </c>
      <c r="E323" s="70" t="s">
        <v>59</v>
      </c>
      <c r="F323" s="31">
        <v>1500000</v>
      </c>
      <c r="G323" s="71" t="s">
        <v>60</v>
      </c>
    </row>
    <row r="324" spans="1:7" ht="14.25" x14ac:dyDescent="0.2">
      <c r="A324" s="65" t="s">
        <v>1494</v>
      </c>
      <c r="B324" s="73">
        <v>1</v>
      </c>
      <c r="C324" s="70">
        <v>716</v>
      </c>
      <c r="D324" s="70">
        <v>194</v>
      </c>
      <c r="E324" s="70" t="s">
        <v>59</v>
      </c>
      <c r="F324" s="31">
        <v>1900000</v>
      </c>
      <c r="G324" s="71" t="s">
        <v>60</v>
      </c>
    </row>
    <row r="325" spans="1:7" ht="14.25" x14ac:dyDescent="0.2">
      <c r="A325" s="29" t="s">
        <v>333</v>
      </c>
      <c r="B325" s="73">
        <v>1</v>
      </c>
      <c r="C325" s="70">
        <v>715</v>
      </c>
      <c r="D325" s="70">
        <v>296</v>
      </c>
      <c r="E325" s="70" t="s">
        <v>59</v>
      </c>
      <c r="F325" s="31">
        <v>1460000</v>
      </c>
      <c r="G325" s="71" t="s">
        <v>60</v>
      </c>
    </row>
    <row r="327" spans="1:7" x14ac:dyDescent="0.2">
      <c r="A327" s="41" t="s">
        <v>1622</v>
      </c>
      <c r="B327" s="28"/>
      <c r="C327" s="184"/>
      <c r="D327" s="184"/>
      <c r="E327" s="28"/>
      <c r="F327" s="28"/>
      <c r="G327" s="185"/>
    </row>
    <row r="328" spans="1:7" ht="14.25" x14ac:dyDescent="0.2">
      <c r="A328" s="29" t="s">
        <v>1669</v>
      </c>
      <c r="B328" s="30">
        <v>1</v>
      </c>
      <c r="C328" s="186">
        <v>1199.5999999999999</v>
      </c>
      <c r="D328" s="186">
        <v>586.82000000000005</v>
      </c>
      <c r="E328" s="73" t="s">
        <v>59</v>
      </c>
      <c r="F328" s="70">
        <v>1700000</v>
      </c>
      <c r="G328" s="32" t="s">
        <v>60</v>
      </c>
    </row>
    <row r="329" spans="1:7" ht="14.25" x14ac:dyDescent="0.2">
      <c r="A329" s="29" t="s">
        <v>1654</v>
      </c>
      <c r="B329" s="30">
        <v>1</v>
      </c>
      <c r="C329" s="186">
        <v>617.79999999999995</v>
      </c>
      <c r="D329" s="186">
        <v>252.84</v>
      </c>
      <c r="E329" s="73" t="s">
        <v>59</v>
      </c>
      <c r="F329" s="70">
        <v>1220000</v>
      </c>
      <c r="G329" s="32" t="s">
        <v>60</v>
      </c>
    </row>
    <row r="330" spans="1:7" s="139" customFormat="1" ht="14.25" x14ac:dyDescent="0.2">
      <c r="A330" s="187" t="s">
        <v>1657</v>
      </c>
      <c r="B330" s="188">
        <v>1</v>
      </c>
      <c r="C330" s="189">
        <v>660</v>
      </c>
      <c r="D330" s="189">
        <v>207.53</v>
      </c>
      <c r="E330" s="129" t="s">
        <v>59</v>
      </c>
      <c r="F330" s="133">
        <v>500000</v>
      </c>
      <c r="G330" s="191" t="s">
        <v>60</v>
      </c>
    </row>
    <row r="331" spans="1:7" s="65" customFormat="1" ht="14.25" x14ac:dyDescent="0.2">
      <c r="A331" s="29" t="s">
        <v>1629</v>
      </c>
      <c r="B331" s="30">
        <v>2</v>
      </c>
      <c r="C331" s="186">
        <v>794.5</v>
      </c>
      <c r="D331" s="186">
        <v>281</v>
      </c>
      <c r="E331" s="73" t="s">
        <v>59</v>
      </c>
      <c r="F331" s="73" t="s">
        <v>1670</v>
      </c>
      <c r="G331" s="32" t="s">
        <v>60</v>
      </c>
    </row>
    <row r="332" spans="1:7" ht="14.25" x14ac:dyDescent="0.2">
      <c r="A332" s="29" t="s">
        <v>1671</v>
      </c>
      <c r="B332" s="30">
        <v>1</v>
      </c>
      <c r="C332" s="186">
        <v>601.20000000000005</v>
      </c>
      <c r="D332" s="186">
        <v>352</v>
      </c>
      <c r="E332" s="73" t="s">
        <v>59</v>
      </c>
      <c r="F332" s="70">
        <v>990000</v>
      </c>
      <c r="G332" s="32" t="s">
        <v>60</v>
      </c>
    </row>
    <row r="333" spans="1:7" s="65" customFormat="1" ht="14.25" x14ac:dyDescent="0.2">
      <c r="A333" s="29" t="s">
        <v>1672</v>
      </c>
      <c r="B333" s="30">
        <v>1</v>
      </c>
      <c r="C333" s="186">
        <v>429.2</v>
      </c>
      <c r="D333" s="186">
        <v>262.49</v>
      </c>
      <c r="E333" s="70">
        <v>535000</v>
      </c>
      <c r="F333" s="70">
        <v>500000</v>
      </c>
      <c r="G333" s="32">
        <f>SUM(F333-E333)/E333*100</f>
        <v>-6.5420560747663545</v>
      </c>
    </row>
    <row r="334" spans="1:7" ht="14.25" x14ac:dyDescent="0.2">
      <c r="A334" s="29" t="s">
        <v>1673</v>
      </c>
      <c r="B334" s="30">
        <v>1</v>
      </c>
      <c r="C334" s="186">
        <v>724.64</v>
      </c>
      <c r="D334" s="186">
        <v>442.38</v>
      </c>
      <c r="E334" s="73" t="s">
        <v>59</v>
      </c>
      <c r="F334" s="70">
        <v>550000</v>
      </c>
      <c r="G334" s="32" t="s">
        <v>60</v>
      </c>
    </row>
    <row r="337" spans="1:7" x14ac:dyDescent="0.25">
      <c r="A337" s="286" t="s">
        <v>204</v>
      </c>
      <c r="B337" s="287"/>
      <c r="C337" s="288"/>
      <c r="D337" s="288"/>
      <c r="E337" s="287"/>
      <c r="F337" s="287"/>
      <c r="G337" s="287"/>
    </row>
    <row r="339" spans="1:7" x14ac:dyDescent="0.25">
      <c r="A339" s="85" t="s">
        <v>74</v>
      </c>
    </row>
    <row r="340" spans="1:7" ht="14.25" x14ac:dyDescent="0.2">
      <c r="A340" s="29" t="s">
        <v>1495</v>
      </c>
      <c r="B340" s="73">
        <v>1</v>
      </c>
      <c r="C340" s="74"/>
      <c r="D340" s="74">
        <v>167</v>
      </c>
      <c r="E340" s="31" t="s">
        <v>59</v>
      </c>
      <c r="F340" s="31">
        <v>300000</v>
      </c>
      <c r="G340" s="71" t="s">
        <v>60</v>
      </c>
    </row>
    <row r="341" spans="1:7" ht="14.25" x14ac:dyDescent="0.2">
      <c r="A341" s="86"/>
      <c r="B341" s="73"/>
      <c r="C341" s="74"/>
      <c r="D341" s="74"/>
      <c r="E341" s="31"/>
      <c r="F341" s="31"/>
      <c r="G341" s="71"/>
    </row>
    <row r="342" spans="1:7" x14ac:dyDescent="0.25">
      <c r="A342" s="85" t="s">
        <v>87</v>
      </c>
    </row>
    <row r="343" spans="1:7" ht="14.25" x14ac:dyDescent="0.2">
      <c r="A343" s="29" t="s">
        <v>251</v>
      </c>
      <c r="B343" s="73">
        <v>1</v>
      </c>
      <c r="C343" s="74"/>
      <c r="D343" s="74">
        <v>170</v>
      </c>
      <c r="E343" s="31">
        <v>630000</v>
      </c>
      <c r="F343" s="31">
        <v>610000</v>
      </c>
      <c r="G343" s="71">
        <f>((F343-E343)/E343)*100</f>
        <v>-3.1746031746031744</v>
      </c>
    </row>
    <row r="344" spans="1:7" ht="14.25" x14ac:dyDescent="0.2">
      <c r="A344" s="86"/>
      <c r="B344" s="73"/>
      <c r="C344" s="74"/>
      <c r="D344" s="74"/>
      <c r="E344" s="31"/>
      <c r="F344" s="31"/>
      <c r="G344" s="71"/>
    </row>
    <row r="345" spans="1:7" ht="14.25" x14ac:dyDescent="0.2">
      <c r="A345" s="86"/>
      <c r="B345" s="73"/>
      <c r="C345" s="74"/>
      <c r="D345" s="74"/>
      <c r="E345" s="31"/>
      <c r="F345" s="31"/>
      <c r="G345" s="71"/>
    </row>
    <row r="346" spans="1:7" x14ac:dyDescent="0.25">
      <c r="A346" s="286" t="s">
        <v>205</v>
      </c>
      <c r="B346" s="287"/>
      <c r="C346" s="288"/>
      <c r="D346" s="288"/>
      <c r="E346" s="287"/>
      <c r="F346" s="287"/>
      <c r="G346" s="287"/>
    </row>
    <row r="348" spans="1:7" s="65" customFormat="1" x14ac:dyDescent="0.25">
      <c r="A348" s="19" t="s">
        <v>79</v>
      </c>
      <c r="B348" s="22"/>
      <c r="C348" s="24"/>
      <c r="D348" s="24"/>
      <c r="E348" s="73"/>
      <c r="F348" s="22"/>
      <c r="G348" s="26"/>
    </row>
    <row r="349" spans="1:7" ht="14.25" x14ac:dyDescent="0.2">
      <c r="A349" s="29" t="s">
        <v>263</v>
      </c>
      <c r="B349" s="73">
        <v>1</v>
      </c>
      <c r="C349" s="74"/>
      <c r="D349" s="74">
        <v>50</v>
      </c>
      <c r="E349" s="31" t="s">
        <v>232</v>
      </c>
      <c r="F349" s="31">
        <v>160000</v>
      </c>
      <c r="G349" s="71" t="s">
        <v>1</v>
      </c>
    </row>
    <row r="350" spans="1:7" s="65" customFormat="1" ht="14.25" x14ac:dyDescent="0.2">
      <c r="A350" s="20"/>
      <c r="B350" s="22"/>
      <c r="C350" s="24"/>
      <c r="D350" s="24"/>
      <c r="E350" s="22"/>
      <c r="F350" s="22"/>
      <c r="G350" s="26"/>
    </row>
    <row r="351" spans="1:7" s="127" customFormat="1" x14ac:dyDescent="0.2">
      <c r="A351" s="194" t="s">
        <v>1622</v>
      </c>
      <c r="B351" s="129"/>
      <c r="C351" s="181"/>
      <c r="D351" s="181"/>
      <c r="E351" s="129"/>
      <c r="F351" s="129"/>
      <c r="G351" s="140"/>
    </row>
    <row r="352" spans="1:7" s="127" customFormat="1" ht="28.5" x14ac:dyDescent="0.2">
      <c r="A352" s="187" t="s">
        <v>1674</v>
      </c>
      <c r="B352" s="129">
        <v>1</v>
      </c>
      <c r="C352" s="181"/>
      <c r="D352" s="181">
        <v>52.7</v>
      </c>
      <c r="E352" s="129" t="s">
        <v>59</v>
      </c>
      <c r="F352" s="190">
        <v>45000</v>
      </c>
      <c r="G352" s="191" t="s">
        <v>60</v>
      </c>
    </row>
    <row r="353" spans="1:7" s="127" customFormat="1" ht="14.25" x14ac:dyDescent="0.2">
      <c r="A353" s="187" t="s">
        <v>1675</v>
      </c>
      <c r="B353" s="129">
        <v>1</v>
      </c>
      <c r="C353" s="181"/>
      <c r="D353" s="181">
        <v>84.51</v>
      </c>
      <c r="E353" s="129" t="s">
        <v>59</v>
      </c>
      <c r="F353" s="133">
        <v>45000</v>
      </c>
      <c r="G353" s="191" t="s">
        <v>60</v>
      </c>
    </row>
    <row r="354" spans="1:7" s="127" customFormat="1" ht="14.25" x14ac:dyDescent="0.2">
      <c r="A354" s="187" t="s">
        <v>1676</v>
      </c>
      <c r="B354" s="129">
        <v>1</v>
      </c>
      <c r="C354" s="181"/>
      <c r="D354" s="181">
        <v>67</v>
      </c>
      <c r="E354" s="133">
        <v>56000</v>
      </c>
      <c r="F354" s="133">
        <v>45000</v>
      </c>
      <c r="G354" s="191">
        <f>SUM(F354-E354)/E354*100</f>
        <v>-19.642857142857142</v>
      </c>
    </row>
    <row r="355" spans="1:7" s="127" customFormat="1" ht="14.25" x14ac:dyDescent="0.2">
      <c r="A355" s="187" t="s">
        <v>1677</v>
      </c>
      <c r="B355" s="129">
        <v>1</v>
      </c>
      <c r="C355" s="181"/>
      <c r="D355" s="181">
        <v>67</v>
      </c>
      <c r="E355" s="129" t="s">
        <v>59</v>
      </c>
      <c r="F355" s="133">
        <v>75000</v>
      </c>
      <c r="G355" s="191" t="s">
        <v>60</v>
      </c>
    </row>
    <row r="356" spans="1:7" s="127" customFormat="1" ht="14.25" x14ac:dyDescent="0.2">
      <c r="A356" s="187" t="s">
        <v>1678</v>
      </c>
      <c r="B356" s="129">
        <v>5</v>
      </c>
      <c r="C356" s="181"/>
      <c r="D356" s="181">
        <v>73.69</v>
      </c>
      <c r="E356" s="133">
        <v>63000</v>
      </c>
      <c r="F356" s="133" t="s">
        <v>1679</v>
      </c>
      <c r="G356" s="191">
        <f>SUM(61000-E356)/E356*100</f>
        <v>-3.1746031746031744</v>
      </c>
    </row>
    <row r="358" spans="1:7" x14ac:dyDescent="0.25">
      <c r="A358" s="286" t="s">
        <v>1512</v>
      </c>
      <c r="B358" s="287"/>
      <c r="C358" s="288"/>
      <c r="D358" s="288"/>
      <c r="E358" s="287"/>
      <c r="F358" s="287"/>
      <c r="G358" s="287"/>
    </row>
    <row r="360" spans="1:7" x14ac:dyDescent="0.25">
      <c r="A360" s="19" t="s">
        <v>78</v>
      </c>
      <c r="C360" s="23"/>
      <c r="D360" s="77"/>
    </row>
    <row r="361" spans="1:7" ht="14.25" x14ac:dyDescent="0.2">
      <c r="A361" s="65" t="s">
        <v>334</v>
      </c>
      <c r="B361" s="73">
        <v>2</v>
      </c>
      <c r="C361" s="74"/>
      <c r="D361" s="74">
        <v>58</v>
      </c>
      <c r="E361" s="70" t="s">
        <v>335</v>
      </c>
      <c r="F361" s="31">
        <v>130000</v>
      </c>
      <c r="G361" s="71">
        <f>((F361-133333)/133333)*100</f>
        <v>-2.4997562493906238</v>
      </c>
    </row>
    <row r="362" spans="1:7" ht="14.25" x14ac:dyDescent="0.2">
      <c r="A362" s="65"/>
      <c r="B362" s="73"/>
      <c r="C362" s="74"/>
      <c r="D362" s="74"/>
      <c r="E362" s="70"/>
      <c r="F362" s="31"/>
      <c r="G362" s="71"/>
    </row>
    <row r="364" spans="1:7" x14ac:dyDescent="0.25">
      <c r="A364" s="286" t="s">
        <v>206</v>
      </c>
      <c r="B364" s="287"/>
      <c r="C364" s="288"/>
      <c r="D364" s="288"/>
      <c r="E364" s="287"/>
      <c r="F364" s="287"/>
      <c r="G364" s="287"/>
    </row>
    <row r="366" spans="1:7" x14ac:dyDescent="0.25">
      <c r="A366" s="19" t="s">
        <v>79</v>
      </c>
    </row>
    <row r="367" spans="1:7" ht="14.25" x14ac:dyDescent="0.2">
      <c r="A367" s="65" t="s">
        <v>307</v>
      </c>
      <c r="B367" s="73">
        <v>3</v>
      </c>
      <c r="C367" s="74"/>
      <c r="D367" s="74">
        <v>60</v>
      </c>
      <c r="E367" s="31" t="s">
        <v>308</v>
      </c>
      <c r="F367" s="31" t="s">
        <v>308</v>
      </c>
      <c r="G367" s="71" t="s">
        <v>1</v>
      </c>
    </row>
    <row r="368" spans="1:7" ht="14.25" x14ac:dyDescent="0.2">
      <c r="A368" s="69" t="s">
        <v>318</v>
      </c>
      <c r="B368" s="73">
        <v>1</v>
      </c>
      <c r="C368" s="74"/>
      <c r="D368" s="74">
        <v>56</v>
      </c>
      <c r="E368" s="31" t="s">
        <v>319</v>
      </c>
      <c r="F368" s="31">
        <v>155000</v>
      </c>
      <c r="G368" s="156">
        <f>((F368-167200)/167200)*100</f>
        <v>-7.2966507177033497</v>
      </c>
    </row>
    <row r="369" spans="1:7" ht="14.25" x14ac:dyDescent="0.2">
      <c r="A369" s="86"/>
      <c r="B369" s="73">
        <v>1</v>
      </c>
      <c r="C369" s="74"/>
      <c r="D369" s="74">
        <v>61</v>
      </c>
      <c r="E369" s="31" t="s">
        <v>320</v>
      </c>
      <c r="F369" s="31">
        <v>180000</v>
      </c>
      <c r="G369" s="71" t="s">
        <v>1</v>
      </c>
    </row>
    <row r="370" spans="1:7" ht="14.25" x14ac:dyDescent="0.2">
      <c r="C370" s="31"/>
      <c r="E370" s="70"/>
      <c r="F370" s="31"/>
    </row>
    <row r="371" spans="1:7" x14ac:dyDescent="0.2">
      <c r="A371" s="179" t="s">
        <v>87</v>
      </c>
      <c r="E371" s="73"/>
    </row>
    <row r="372" spans="1:7" ht="14.25" x14ac:dyDescent="0.2">
      <c r="A372" s="29" t="s">
        <v>262</v>
      </c>
      <c r="B372" s="22">
        <v>1</v>
      </c>
      <c r="D372" s="24">
        <v>74</v>
      </c>
      <c r="E372" s="31" t="s">
        <v>59</v>
      </c>
      <c r="F372" s="31">
        <v>250000</v>
      </c>
      <c r="G372" s="26" t="s">
        <v>60</v>
      </c>
    </row>
    <row r="373" spans="1:7" ht="14.25" x14ac:dyDescent="0.2"/>
    <row r="374" spans="1:7" x14ac:dyDescent="0.2">
      <c r="A374" s="179" t="s">
        <v>110</v>
      </c>
      <c r="E374" s="73"/>
    </row>
    <row r="375" spans="1:7" ht="14.25" x14ac:dyDescent="0.2">
      <c r="A375" s="29" t="s">
        <v>385</v>
      </c>
      <c r="B375" s="73">
        <v>1</v>
      </c>
      <c r="C375" s="74"/>
      <c r="D375" s="74">
        <v>59</v>
      </c>
      <c r="E375" s="31" t="s">
        <v>386</v>
      </c>
      <c r="F375" s="31">
        <v>190000</v>
      </c>
      <c r="G375" s="71">
        <f>((F375-173333)/173333)*100</f>
        <v>9.6155954146065667</v>
      </c>
    </row>
    <row r="376" spans="1:7" ht="14.25" x14ac:dyDescent="0.2"/>
    <row r="377" spans="1:7" x14ac:dyDescent="0.25">
      <c r="A377" s="19" t="s">
        <v>78</v>
      </c>
    </row>
    <row r="378" spans="1:7" ht="14.25" x14ac:dyDescent="0.2">
      <c r="A378" s="65" t="s">
        <v>445</v>
      </c>
      <c r="B378" s="73">
        <v>2</v>
      </c>
      <c r="C378" s="74"/>
      <c r="D378" s="74">
        <v>57</v>
      </c>
      <c r="E378" s="70" t="s">
        <v>446</v>
      </c>
      <c r="F378" s="70" t="s">
        <v>308</v>
      </c>
      <c r="G378" s="71" t="s">
        <v>1</v>
      </c>
    </row>
    <row r="379" spans="1:7" s="65" customFormat="1" ht="14.25" x14ac:dyDescent="0.2">
      <c r="A379" s="20"/>
      <c r="B379" s="22"/>
      <c r="C379" s="24"/>
      <c r="D379" s="24"/>
      <c r="E379" s="22"/>
      <c r="F379" s="22"/>
      <c r="G379" s="26"/>
    </row>
    <row r="381" spans="1:7" x14ac:dyDescent="0.2">
      <c r="A381" s="294" t="s">
        <v>1686</v>
      </c>
      <c r="B381" s="287"/>
      <c r="C381" s="288"/>
      <c r="D381" s="288"/>
      <c r="E381" s="287"/>
      <c r="F381" s="287"/>
      <c r="G381" s="287"/>
    </row>
    <row r="382" spans="1:7" ht="14.25" x14ac:dyDescent="0.2">
      <c r="A382" s="65"/>
      <c r="B382" s="73"/>
      <c r="C382" s="74"/>
      <c r="D382" s="74"/>
      <c r="E382" s="73"/>
      <c r="F382" s="73"/>
      <c r="G382" s="71"/>
    </row>
    <row r="383" spans="1:7" x14ac:dyDescent="0.2">
      <c r="A383" s="41" t="s">
        <v>1622</v>
      </c>
      <c r="B383" s="73"/>
      <c r="C383" s="74"/>
      <c r="D383" s="74"/>
      <c r="E383" s="73"/>
      <c r="F383" s="73"/>
      <c r="G383" s="71"/>
    </row>
    <row r="384" spans="1:7" ht="14.25" x14ac:dyDescent="0.2">
      <c r="A384" s="29" t="s">
        <v>1680</v>
      </c>
      <c r="B384" s="30">
        <v>3</v>
      </c>
      <c r="C384" s="186"/>
      <c r="D384" s="186">
        <v>108.77</v>
      </c>
      <c r="E384" s="73" t="s">
        <v>59</v>
      </c>
      <c r="F384" s="31" t="s">
        <v>1681</v>
      </c>
      <c r="G384" s="32" t="s">
        <v>60</v>
      </c>
    </row>
    <row r="385" spans="1:7" ht="14.25" x14ac:dyDescent="0.2">
      <c r="A385" s="29" t="s">
        <v>1682</v>
      </c>
      <c r="B385" s="30">
        <v>2</v>
      </c>
      <c r="C385" s="186"/>
      <c r="D385" s="186">
        <v>111</v>
      </c>
      <c r="E385" s="73" t="s">
        <v>59</v>
      </c>
      <c r="F385" s="31" t="s">
        <v>1683</v>
      </c>
      <c r="G385" s="71" t="s">
        <v>60</v>
      </c>
    </row>
    <row r="386" spans="1:7" ht="14.25" x14ac:dyDescent="0.2">
      <c r="A386" s="29" t="s">
        <v>1684</v>
      </c>
      <c r="B386" s="30">
        <v>1</v>
      </c>
      <c r="C386" s="186"/>
      <c r="D386" s="186">
        <v>111</v>
      </c>
      <c r="E386" s="70" t="s">
        <v>59</v>
      </c>
      <c r="F386" s="31">
        <v>120000</v>
      </c>
      <c r="G386" s="71" t="s">
        <v>60</v>
      </c>
    </row>
    <row r="387" spans="1:7" s="139" customFormat="1" ht="14.25" x14ac:dyDescent="0.2">
      <c r="A387" s="187" t="s">
        <v>1685</v>
      </c>
      <c r="B387" s="129">
        <v>1</v>
      </c>
      <c r="C387" s="181"/>
      <c r="D387" s="181">
        <v>71</v>
      </c>
      <c r="E387" s="129" t="s">
        <v>59</v>
      </c>
      <c r="F387" s="190">
        <v>120000</v>
      </c>
      <c r="G387" s="140" t="s">
        <v>60</v>
      </c>
    </row>
    <row r="388" spans="1:7" s="139" customFormat="1" ht="14.25" x14ac:dyDescent="0.2">
      <c r="A388" s="187"/>
      <c r="B388" s="129"/>
      <c r="C388" s="181"/>
      <c r="D388" s="181"/>
      <c r="E388" s="129"/>
      <c r="F388" s="190"/>
      <c r="G388" s="140"/>
    </row>
    <row r="389" spans="1:7" x14ac:dyDescent="0.25">
      <c r="A389" s="286" t="s">
        <v>207</v>
      </c>
      <c r="B389" s="287"/>
      <c r="C389" s="288"/>
      <c r="D389" s="288"/>
      <c r="E389" s="287"/>
      <c r="F389" s="287"/>
      <c r="G389" s="287"/>
    </row>
    <row r="391" spans="1:7" x14ac:dyDescent="0.25">
      <c r="A391" s="19" t="s">
        <v>79</v>
      </c>
    </row>
    <row r="392" spans="1:7" ht="14.25" x14ac:dyDescent="0.2">
      <c r="A392" s="65" t="s">
        <v>209</v>
      </c>
      <c r="B392" s="73">
        <v>4</v>
      </c>
      <c r="C392" s="70"/>
      <c r="D392" s="70">
        <v>79</v>
      </c>
      <c r="E392" s="31" t="s">
        <v>211</v>
      </c>
      <c r="F392" s="31" t="s">
        <v>210</v>
      </c>
      <c r="G392" s="71" t="s">
        <v>1</v>
      </c>
    </row>
    <row r="393" spans="1:7" ht="14.25" x14ac:dyDescent="0.2">
      <c r="A393" s="65" t="s">
        <v>235</v>
      </c>
      <c r="B393" s="73">
        <v>3</v>
      </c>
      <c r="C393" s="70"/>
      <c r="D393" s="70">
        <v>80</v>
      </c>
      <c r="E393" s="31">
        <v>300000</v>
      </c>
      <c r="F393" s="31" t="s">
        <v>212</v>
      </c>
      <c r="G393" s="156">
        <f>((283333-E393)/E393)*100</f>
        <v>-5.5556666666666663</v>
      </c>
    </row>
    <row r="394" spans="1:7" ht="14.25" x14ac:dyDescent="0.2">
      <c r="A394" s="65" t="s">
        <v>213</v>
      </c>
      <c r="B394" s="73">
        <v>1</v>
      </c>
      <c r="C394" s="74"/>
      <c r="D394" s="74">
        <v>68</v>
      </c>
      <c r="E394" s="70" t="s">
        <v>59</v>
      </c>
      <c r="F394" s="31">
        <v>250000</v>
      </c>
      <c r="G394" s="71" t="s">
        <v>60</v>
      </c>
    </row>
    <row r="395" spans="1:7" ht="14.25" x14ac:dyDescent="0.2">
      <c r="A395" s="65" t="s">
        <v>216</v>
      </c>
      <c r="B395" s="73">
        <v>1</v>
      </c>
      <c r="C395" s="74"/>
      <c r="D395" s="74">
        <v>128</v>
      </c>
      <c r="E395" s="70" t="s">
        <v>59</v>
      </c>
      <c r="F395" s="31">
        <v>500000</v>
      </c>
      <c r="G395" s="71" t="s">
        <v>60</v>
      </c>
    </row>
    <row r="396" spans="1:7" ht="14.25" x14ac:dyDescent="0.2">
      <c r="A396" s="86" t="s">
        <v>228</v>
      </c>
      <c r="B396" s="73">
        <v>1</v>
      </c>
      <c r="C396" s="74"/>
      <c r="D396" s="74">
        <v>67</v>
      </c>
      <c r="E396" s="31">
        <v>280000</v>
      </c>
      <c r="F396" s="31">
        <v>270000</v>
      </c>
      <c r="G396" s="156">
        <f>((F396-E396)/E396)*100</f>
        <v>-3.5714285714285712</v>
      </c>
    </row>
    <row r="397" spans="1:7" ht="14.25" x14ac:dyDescent="0.2">
      <c r="A397" s="29" t="s">
        <v>229</v>
      </c>
      <c r="B397" s="73">
        <v>2</v>
      </c>
      <c r="C397" s="74"/>
      <c r="D397" s="74">
        <v>63</v>
      </c>
      <c r="E397" s="70" t="s">
        <v>59</v>
      </c>
      <c r="F397" s="31" t="s">
        <v>230</v>
      </c>
      <c r="G397" s="71" t="s">
        <v>60</v>
      </c>
    </row>
    <row r="398" spans="1:7" s="65" customFormat="1" ht="14.25" x14ac:dyDescent="0.2">
      <c r="A398" s="29" t="s">
        <v>246</v>
      </c>
      <c r="B398" s="22">
        <v>2</v>
      </c>
      <c r="C398" s="24"/>
      <c r="D398" s="24">
        <v>99</v>
      </c>
      <c r="E398" s="70" t="s">
        <v>59</v>
      </c>
      <c r="F398" s="31" t="s">
        <v>247</v>
      </c>
      <c r="G398" s="71" t="s">
        <v>60</v>
      </c>
    </row>
    <row r="399" spans="1:7" ht="14.25" x14ac:dyDescent="0.2">
      <c r="A399" s="65" t="s">
        <v>252</v>
      </c>
      <c r="B399" s="73">
        <v>1</v>
      </c>
      <c r="C399" s="74"/>
      <c r="D399" s="74">
        <v>143</v>
      </c>
      <c r="E399" s="70" t="s">
        <v>59</v>
      </c>
      <c r="F399" s="31">
        <v>580000</v>
      </c>
      <c r="G399" s="71" t="s">
        <v>60</v>
      </c>
    </row>
    <row r="400" spans="1:7" ht="14.25" x14ac:dyDescent="0.2">
      <c r="A400" s="65" t="s">
        <v>253</v>
      </c>
      <c r="B400" s="73">
        <v>1</v>
      </c>
      <c r="C400" s="74"/>
      <c r="D400" s="74">
        <v>83</v>
      </c>
      <c r="E400" s="31">
        <v>340000</v>
      </c>
      <c r="F400" s="31">
        <v>350000</v>
      </c>
      <c r="G400" s="156">
        <f>((F400-E400)/E400)*100</f>
        <v>2.9411764705882351</v>
      </c>
    </row>
    <row r="401" spans="1:7" ht="14.25" x14ac:dyDescent="0.2">
      <c r="A401" s="65" t="s">
        <v>255</v>
      </c>
      <c r="B401" s="73">
        <v>1</v>
      </c>
      <c r="C401" s="74"/>
      <c r="D401" s="74">
        <v>117</v>
      </c>
      <c r="E401" s="70" t="s">
        <v>59</v>
      </c>
      <c r="F401" s="31">
        <v>485000</v>
      </c>
      <c r="G401" s="71" t="s">
        <v>60</v>
      </c>
    </row>
    <row r="402" spans="1:7" ht="14.25" x14ac:dyDescent="0.2">
      <c r="A402" s="29" t="s">
        <v>256</v>
      </c>
      <c r="B402" s="73">
        <v>1</v>
      </c>
      <c r="C402" s="74"/>
      <c r="D402" s="74">
        <v>94</v>
      </c>
      <c r="E402" s="70" t="s">
        <v>59</v>
      </c>
      <c r="F402" s="31">
        <v>420000</v>
      </c>
      <c r="G402" s="71" t="s">
        <v>60</v>
      </c>
    </row>
    <row r="403" spans="1:7" ht="14.25" x14ac:dyDescent="0.2">
      <c r="A403" s="29" t="s">
        <v>293</v>
      </c>
      <c r="B403" s="73">
        <v>2</v>
      </c>
      <c r="C403" s="74"/>
      <c r="D403" s="74">
        <v>98</v>
      </c>
      <c r="E403" s="70" t="s">
        <v>59</v>
      </c>
      <c r="F403" s="31" t="s">
        <v>294</v>
      </c>
      <c r="G403" s="71" t="s">
        <v>60</v>
      </c>
    </row>
    <row r="404" spans="1:7" ht="14.25" x14ac:dyDescent="0.2">
      <c r="A404" s="29" t="s">
        <v>310</v>
      </c>
      <c r="B404" s="73">
        <v>1</v>
      </c>
      <c r="C404" s="74"/>
      <c r="D404" s="74">
        <v>153</v>
      </c>
      <c r="E404" s="70" t="s">
        <v>59</v>
      </c>
      <c r="F404" s="31">
        <v>670000</v>
      </c>
      <c r="G404" s="71" t="s">
        <v>60</v>
      </c>
    </row>
    <row r="405" spans="1:7" s="65" customFormat="1" ht="14.25" x14ac:dyDescent="0.2">
      <c r="A405" s="65" t="s">
        <v>357</v>
      </c>
      <c r="B405" s="73">
        <v>1</v>
      </c>
      <c r="C405" s="74"/>
      <c r="D405" s="74">
        <v>67</v>
      </c>
      <c r="E405" s="70" t="s">
        <v>59</v>
      </c>
      <c r="F405" s="31">
        <v>250000</v>
      </c>
      <c r="G405" s="71" t="s">
        <v>60</v>
      </c>
    </row>
    <row r="406" spans="1:7" s="65" customFormat="1" ht="14.25" x14ac:dyDescent="0.2">
      <c r="A406" s="65" t="s">
        <v>360</v>
      </c>
      <c r="B406" s="73">
        <v>2</v>
      </c>
      <c r="C406" s="74"/>
      <c r="D406" s="74">
        <v>58</v>
      </c>
      <c r="E406" s="70" t="s">
        <v>59</v>
      </c>
      <c r="F406" s="31">
        <v>250000</v>
      </c>
      <c r="G406" s="71" t="s">
        <v>60</v>
      </c>
    </row>
    <row r="407" spans="1:7" s="65" customFormat="1" ht="14.25" x14ac:dyDescent="0.2">
      <c r="A407" s="65" t="s">
        <v>391</v>
      </c>
      <c r="B407" s="73">
        <v>1</v>
      </c>
      <c r="C407" s="74"/>
      <c r="D407" s="74">
        <v>61</v>
      </c>
      <c r="E407" s="70" t="s">
        <v>59</v>
      </c>
      <c r="F407" s="31">
        <v>183000</v>
      </c>
      <c r="G407" s="71" t="s">
        <v>60</v>
      </c>
    </row>
    <row r="408" spans="1:7" s="65" customFormat="1" ht="14.25" x14ac:dyDescent="0.2">
      <c r="A408" s="65" t="s">
        <v>417</v>
      </c>
      <c r="B408" s="73">
        <v>1</v>
      </c>
      <c r="C408" s="74"/>
      <c r="D408" s="74">
        <v>88</v>
      </c>
      <c r="E408" s="31">
        <v>330000</v>
      </c>
      <c r="F408" s="31">
        <v>340000</v>
      </c>
      <c r="G408" s="156">
        <f>((F408-E408)/E408)*100</f>
        <v>3.0303030303030303</v>
      </c>
    </row>
    <row r="409" spans="1:7" s="65" customFormat="1" ht="14.25" x14ac:dyDescent="0.2">
      <c r="A409" s="65" t="s">
        <v>418</v>
      </c>
      <c r="B409" s="73">
        <v>1</v>
      </c>
      <c r="C409" s="74"/>
      <c r="D409" s="74">
        <v>105</v>
      </c>
      <c r="E409" s="70" t="s">
        <v>59</v>
      </c>
      <c r="F409" s="31">
        <v>340000</v>
      </c>
      <c r="G409" s="71" t="s">
        <v>60</v>
      </c>
    </row>
    <row r="410" spans="1:7" s="65" customFormat="1" ht="14.25" x14ac:dyDescent="0.2">
      <c r="A410" s="65" t="s">
        <v>424</v>
      </c>
      <c r="B410" s="73">
        <v>2</v>
      </c>
      <c r="C410" s="74"/>
      <c r="D410" s="74">
        <v>91</v>
      </c>
      <c r="E410" s="70" t="s">
        <v>59</v>
      </c>
      <c r="F410" s="31" t="s">
        <v>425</v>
      </c>
      <c r="G410" s="71" t="s">
        <v>60</v>
      </c>
    </row>
    <row r="411" spans="1:7" ht="27" customHeight="1" x14ac:dyDescent="0.2">
      <c r="A411" s="29" t="s">
        <v>1496</v>
      </c>
      <c r="B411" s="22">
        <v>1</v>
      </c>
      <c r="D411" s="24">
        <v>36</v>
      </c>
      <c r="E411" s="31" t="s">
        <v>59</v>
      </c>
      <c r="F411" s="31">
        <v>190000</v>
      </c>
      <c r="G411" s="26" t="s">
        <v>60</v>
      </c>
    </row>
    <row r="412" spans="1:7" ht="16.5" customHeight="1" x14ac:dyDescent="0.2">
      <c r="A412" s="29"/>
      <c r="B412" s="22">
        <v>1</v>
      </c>
      <c r="D412" s="24">
        <v>67</v>
      </c>
      <c r="E412" s="31" t="s">
        <v>59</v>
      </c>
      <c r="F412" s="31">
        <v>270000</v>
      </c>
      <c r="G412" s="26" t="s">
        <v>60</v>
      </c>
    </row>
    <row r="413" spans="1:7" ht="23.25" customHeight="1" x14ac:dyDescent="0.2">
      <c r="A413" s="29" t="s">
        <v>1497</v>
      </c>
      <c r="B413" s="22">
        <v>1</v>
      </c>
      <c r="D413" s="24">
        <v>36</v>
      </c>
      <c r="E413" s="31" t="s">
        <v>59</v>
      </c>
      <c r="F413" s="31">
        <v>160000</v>
      </c>
      <c r="G413" s="26" t="s">
        <v>60</v>
      </c>
    </row>
    <row r="414" spans="1:7" s="65" customFormat="1" ht="14.25" x14ac:dyDescent="0.2">
      <c r="A414" s="29" t="s">
        <v>677</v>
      </c>
      <c r="B414" s="73">
        <v>1</v>
      </c>
      <c r="C414" s="74"/>
      <c r="D414" s="74">
        <v>70</v>
      </c>
      <c r="E414" s="31">
        <v>300000</v>
      </c>
      <c r="F414" s="31">
        <v>300000</v>
      </c>
      <c r="G414" s="71" t="s">
        <v>1</v>
      </c>
    </row>
    <row r="415" spans="1:7" s="65" customFormat="1" ht="14.25" x14ac:dyDescent="0.2">
      <c r="A415" s="29" t="s">
        <v>1499</v>
      </c>
      <c r="B415" s="73">
        <v>2</v>
      </c>
      <c r="C415" s="74"/>
      <c r="D415" s="74">
        <v>53</v>
      </c>
      <c r="E415" s="31" t="s">
        <v>1501</v>
      </c>
      <c r="F415" s="31" t="s">
        <v>1500</v>
      </c>
      <c r="G415" s="156">
        <f>((240000-235000)/235000)*100</f>
        <v>2.1276595744680851</v>
      </c>
    </row>
    <row r="416" spans="1:7" s="65" customFormat="1" ht="14.25" x14ac:dyDescent="0.2">
      <c r="A416" s="29"/>
      <c r="B416" s="73">
        <v>1</v>
      </c>
      <c r="C416" s="74"/>
      <c r="D416" s="74">
        <v>67</v>
      </c>
      <c r="E416" s="31" t="s">
        <v>1502</v>
      </c>
      <c r="F416" s="31">
        <v>260000</v>
      </c>
      <c r="G416" s="71" t="s">
        <v>1</v>
      </c>
    </row>
    <row r="417" spans="1:7" s="65" customFormat="1" ht="14.25" x14ac:dyDescent="0.2">
      <c r="A417" s="29" t="s">
        <v>1498</v>
      </c>
      <c r="B417" s="73">
        <v>1</v>
      </c>
      <c r="C417" s="74"/>
      <c r="D417" s="74">
        <v>70</v>
      </c>
      <c r="E417" s="31" t="s">
        <v>1503</v>
      </c>
      <c r="F417" s="31">
        <v>260000</v>
      </c>
      <c r="G417" s="71" t="s">
        <v>1</v>
      </c>
    </row>
    <row r="418" spans="1:7" ht="16.5" customHeight="1" x14ac:dyDescent="0.2">
      <c r="A418" s="29" t="s">
        <v>1504</v>
      </c>
      <c r="B418" s="22">
        <v>1</v>
      </c>
      <c r="D418" s="24">
        <v>41</v>
      </c>
      <c r="E418" s="31" t="s">
        <v>59</v>
      </c>
      <c r="F418" s="31">
        <v>140000</v>
      </c>
      <c r="G418" s="26" t="s">
        <v>60</v>
      </c>
    </row>
    <row r="419" spans="1:7" ht="14.25" x14ac:dyDescent="0.2">
      <c r="A419" s="29"/>
      <c r="B419" s="73"/>
      <c r="C419" s="74"/>
      <c r="D419" s="74"/>
      <c r="E419" s="70"/>
      <c r="F419" s="31"/>
      <c r="G419" s="71"/>
    </row>
    <row r="420" spans="1:7" x14ac:dyDescent="0.25">
      <c r="A420" s="19" t="s">
        <v>1515</v>
      </c>
    </row>
    <row r="421" spans="1:7" ht="14.25" x14ac:dyDescent="0.2">
      <c r="A421" s="20" t="s">
        <v>1621</v>
      </c>
      <c r="B421" s="22">
        <v>1</v>
      </c>
      <c r="C421" s="183"/>
      <c r="D421" s="24">
        <v>94</v>
      </c>
      <c r="E421" s="22" t="s">
        <v>59</v>
      </c>
      <c r="F421" s="23">
        <v>360000</v>
      </c>
      <c r="G421" s="26" t="s">
        <v>60</v>
      </c>
    </row>
    <row r="422" spans="1:7" ht="14.25" x14ac:dyDescent="0.2">
      <c r="C422" s="183"/>
      <c r="F422" s="23"/>
    </row>
    <row r="423" spans="1:7" x14ac:dyDescent="0.25">
      <c r="A423" s="19" t="s">
        <v>130</v>
      </c>
      <c r="B423" s="73"/>
      <c r="C423" s="74"/>
      <c r="D423" s="74"/>
      <c r="E423" s="70"/>
      <c r="F423" s="31"/>
      <c r="G423" s="71"/>
    </row>
    <row r="424" spans="1:7" ht="14.25" x14ac:dyDescent="0.2">
      <c r="A424" s="29" t="s">
        <v>282</v>
      </c>
      <c r="B424" s="73">
        <v>2</v>
      </c>
      <c r="C424" s="74"/>
      <c r="D424" s="74">
        <v>60</v>
      </c>
      <c r="E424" s="70" t="s">
        <v>59</v>
      </c>
      <c r="F424" s="31" t="s">
        <v>283</v>
      </c>
      <c r="G424" s="71" t="s">
        <v>60</v>
      </c>
    </row>
    <row r="425" spans="1:7" ht="14.25" x14ac:dyDescent="0.2">
      <c r="A425" s="29"/>
      <c r="B425" s="73">
        <v>1</v>
      </c>
      <c r="C425" s="74"/>
      <c r="D425" s="74">
        <v>69</v>
      </c>
      <c r="E425" s="70" t="s">
        <v>59</v>
      </c>
      <c r="F425" s="31">
        <v>230000</v>
      </c>
      <c r="G425" s="71" t="s">
        <v>60</v>
      </c>
    </row>
    <row r="426" spans="1:7" ht="14.25" x14ac:dyDescent="0.2">
      <c r="A426" s="65"/>
      <c r="B426" s="73">
        <v>1</v>
      </c>
      <c r="C426" s="74"/>
      <c r="D426" s="74">
        <v>99</v>
      </c>
      <c r="E426" s="31">
        <v>255000</v>
      </c>
      <c r="F426" s="31">
        <v>260000</v>
      </c>
      <c r="G426" s="71" t="s">
        <v>1</v>
      </c>
    </row>
    <row r="427" spans="1:7" ht="28.5" x14ac:dyDescent="0.2">
      <c r="A427" s="29" t="s">
        <v>287</v>
      </c>
      <c r="B427" s="73">
        <v>1</v>
      </c>
      <c r="C427" s="74"/>
      <c r="D427" s="74">
        <v>30</v>
      </c>
      <c r="E427" s="70">
        <v>50000</v>
      </c>
      <c r="F427" s="31">
        <v>55000</v>
      </c>
      <c r="G427" s="156">
        <f>((F427-E427)/E427)*100</f>
        <v>10</v>
      </c>
    </row>
    <row r="428" spans="1:7" ht="14.25" x14ac:dyDescent="0.2">
      <c r="A428" s="29"/>
      <c r="B428" s="73">
        <v>5</v>
      </c>
      <c r="C428" s="74"/>
      <c r="D428" s="74">
        <v>63</v>
      </c>
      <c r="E428" s="31" t="s">
        <v>289</v>
      </c>
      <c r="F428" s="31" t="s">
        <v>288</v>
      </c>
      <c r="G428" s="156">
        <f>((145000-139778)/139778)*100</f>
        <v>3.7359241082287631</v>
      </c>
    </row>
    <row r="429" spans="1:7" ht="14.25" x14ac:dyDescent="0.2">
      <c r="A429" s="29"/>
      <c r="B429" s="73">
        <v>1</v>
      </c>
      <c r="C429" s="74"/>
      <c r="D429" s="74">
        <v>102</v>
      </c>
      <c r="E429" s="70" t="s">
        <v>59</v>
      </c>
      <c r="F429" s="31">
        <v>220000</v>
      </c>
      <c r="G429" s="156" t="s">
        <v>60</v>
      </c>
    </row>
    <row r="430" spans="1:7" ht="14.25" x14ac:dyDescent="0.2">
      <c r="A430" s="65"/>
      <c r="B430" s="73"/>
      <c r="C430" s="74"/>
      <c r="D430" s="74"/>
      <c r="E430" s="70"/>
      <c r="F430" s="31"/>
      <c r="G430" s="71"/>
    </row>
    <row r="431" spans="1:7" x14ac:dyDescent="0.25">
      <c r="A431" s="19" t="s">
        <v>87</v>
      </c>
      <c r="B431" s="73"/>
      <c r="C431" s="74"/>
      <c r="D431" s="74"/>
      <c r="E431" s="70"/>
      <c r="F431" s="31"/>
      <c r="G431" s="71"/>
    </row>
    <row r="432" spans="1:7" ht="14.25" x14ac:dyDescent="0.2">
      <c r="A432" s="29" t="s">
        <v>218</v>
      </c>
      <c r="B432" s="73">
        <v>2</v>
      </c>
      <c r="C432" s="74"/>
      <c r="D432" s="74">
        <v>80</v>
      </c>
      <c r="E432" s="70" t="s">
        <v>59</v>
      </c>
      <c r="F432" s="31" t="s">
        <v>219</v>
      </c>
      <c r="G432" s="71" t="s">
        <v>60</v>
      </c>
    </row>
    <row r="433" spans="1:7" ht="14.25" x14ac:dyDescent="0.2">
      <c r="A433" s="29" t="s">
        <v>220</v>
      </c>
      <c r="B433" s="73">
        <v>4</v>
      </c>
      <c r="C433" s="74"/>
      <c r="D433" s="70">
        <v>69</v>
      </c>
      <c r="E433" s="31">
        <v>280000</v>
      </c>
      <c r="F433" s="31" t="s">
        <v>221</v>
      </c>
      <c r="G433" s="71" t="s">
        <v>1</v>
      </c>
    </row>
    <row r="434" spans="1:7" ht="14.25" x14ac:dyDescent="0.2">
      <c r="A434" s="65"/>
      <c r="B434" s="73">
        <v>6</v>
      </c>
      <c r="C434" s="74"/>
      <c r="D434" s="70">
        <v>87</v>
      </c>
      <c r="E434" s="31" t="s">
        <v>223</v>
      </c>
      <c r="F434" s="31" t="s">
        <v>222</v>
      </c>
      <c r="G434" s="156">
        <f>((330000-306667)/306667)*100</f>
        <v>7.6085786863275144</v>
      </c>
    </row>
    <row r="435" spans="1:7" ht="14.25" x14ac:dyDescent="0.2">
      <c r="A435" s="29" t="s">
        <v>224</v>
      </c>
      <c r="B435" s="73">
        <v>2</v>
      </c>
      <c r="C435" s="74"/>
      <c r="D435" s="74">
        <v>40</v>
      </c>
      <c r="E435" s="31">
        <v>188000</v>
      </c>
      <c r="F435" s="31">
        <v>200000</v>
      </c>
      <c r="G435" s="156">
        <f>((F435-E435)/E435)*100</f>
        <v>6.3829787234042552</v>
      </c>
    </row>
    <row r="436" spans="1:7" ht="14.25" x14ac:dyDescent="0.2">
      <c r="A436" s="65"/>
      <c r="B436" s="73">
        <v>5</v>
      </c>
      <c r="C436" s="74"/>
      <c r="D436" s="70">
        <v>61</v>
      </c>
      <c r="E436" s="31" t="s">
        <v>226</v>
      </c>
      <c r="F436" s="31" t="s">
        <v>225</v>
      </c>
      <c r="G436" s="71" t="s">
        <v>1</v>
      </c>
    </row>
    <row r="437" spans="1:7" ht="14.25" x14ac:dyDescent="0.2">
      <c r="A437" s="29"/>
      <c r="B437" s="73">
        <v>3</v>
      </c>
      <c r="C437" s="74"/>
      <c r="D437" s="74">
        <v>80</v>
      </c>
      <c r="E437" s="70" t="s">
        <v>59</v>
      </c>
      <c r="F437" s="31" t="s">
        <v>227</v>
      </c>
      <c r="G437" s="71" t="s">
        <v>60</v>
      </c>
    </row>
    <row r="438" spans="1:7" ht="28.5" x14ac:dyDescent="0.2">
      <c r="A438" s="29" t="s">
        <v>231</v>
      </c>
      <c r="B438" s="73">
        <v>2</v>
      </c>
      <c r="C438" s="74"/>
      <c r="D438" s="74">
        <v>43</v>
      </c>
      <c r="E438" s="31" t="s">
        <v>232</v>
      </c>
      <c r="F438" s="31" t="s">
        <v>234</v>
      </c>
      <c r="G438" s="156">
        <f>((158000-162500)/162500)*100</f>
        <v>-2.7692307692307692</v>
      </c>
    </row>
    <row r="439" spans="1:7" ht="14.25" customHeight="1" x14ac:dyDescent="0.2">
      <c r="A439" s="29" t="s">
        <v>233</v>
      </c>
      <c r="B439" s="73">
        <v>1</v>
      </c>
      <c r="C439" s="74"/>
      <c r="D439" s="74">
        <v>62</v>
      </c>
      <c r="E439" s="31" t="s">
        <v>59</v>
      </c>
      <c r="F439" s="31">
        <v>220000</v>
      </c>
      <c r="G439" s="156" t="s">
        <v>60</v>
      </c>
    </row>
    <row r="440" spans="1:7" ht="14.25" x14ac:dyDescent="0.2">
      <c r="A440" s="29" t="s">
        <v>236</v>
      </c>
      <c r="B440" s="73">
        <v>2</v>
      </c>
      <c r="C440" s="74"/>
      <c r="D440" s="74">
        <v>51</v>
      </c>
      <c r="E440" s="31" t="s">
        <v>238</v>
      </c>
      <c r="F440" s="31" t="s">
        <v>237</v>
      </c>
      <c r="G440" s="71" t="s">
        <v>1</v>
      </c>
    </row>
    <row r="441" spans="1:7" ht="14.25" x14ac:dyDescent="0.2">
      <c r="A441" s="65"/>
      <c r="B441" s="73">
        <v>1</v>
      </c>
      <c r="C441" s="74"/>
      <c r="D441" s="74">
        <v>70</v>
      </c>
      <c r="E441" s="31" t="s">
        <v>239</v>
      </c>
      <c r="F441" s="31">
        <v>350000</v>
      </c>
      <c r="G441" s="156">
        <f>((F441-334667)/334667)*100</f>
        <v>4.5815691418634046</v>
      </c>
    </row>
    <row r="442" spans="1:7" s="65" customFormat="1" ht="14.25" x14ac:dyDescent="0.2">
      <c r="A442" s="29" t="s">
        <v>240</v>
      </c>
      <c r="B442" s="73">
        <v>1</v>
      </c>
      <c r="C442" s="74"/>
      <c r="D442" s="74">
        <v>59</v>
      </c>
      <c r="E442" s="31">
        <v>320000</v>
      </c>
      <c r="F442" s="31">
        <v>330000</v>
      </c>
      <c r="G442" s="156">
        <f>((F442-E442)/E442)*100</f>
        <v>3.125</v>
      </c>
    </row>
    <row r="443" spans="1:7" s="65" customFormat="1" ht="14.25" x14ac:dyDescent="0.2">
      <c r="B443" s="73">
        <v>3</v>
      </c>
      <c r="C443" s="74"/>
      <c r="D443" s="74">
        <v>64</v>
      </c>
      <c r="E443" s="31" t="s">
        <v>242</v>
      </c>
      <c r="F443" s="31" t="s">
        <v>241</v>
      </c>
      <c r="G443" s="156">
        <f>((296333-308000)/308000)*100</f>
        <v>-3.787987012987013</v>
      </c>
    </row>
    <row r="444" spans="1:7" s="65" customFormat="1" ht="14.25" x14ac:dyDescent="0.2">
      <c r="A444" s="29" t="s">
        <v>244</v>
      </c>
      <c r="B444" s="73">
        <v>3</v>
      </c>
      <c r="C444" s="74"/>
      <c r="D444" s="74">
        <v>101</v>
      </c>
      <c r="E444" s="31" t="s">
        <v>59</v>
      </c>
      <c r="F444" s="31" t="s">
        <v>245</v>
      </c>
      <c r="G444" s="156" t="s">
        <v>60</v>
      </c>
    </row>
    <row r="445" spans="1:7" ht="14.25" x14ac:dyDescent="0.2">
      <c r="A445" s="29" t="s">
        <v>312</v>
      </c>
      <c r="B445" s="73">
        <v>1</v>
      </c>
      <c r="C445" s="74"/>
      <c r="D445" s="74">
        <v>99</v>
      </c>
      <c r="E445" s="31" t="s">
        <v>59</v>
      </c>
      <c r="F445" s="31">
        <v>355000</v>
      </c>
      <c r="G445" s="156" t="s">
        <v>60</v>
      </c>
    </row>
    <row r="446" spans="1:7" ht="14.25" x14ac:dyDescent="0.2">
      <c r="B446" s="73">
        <v>1</v>
      </c>
      <c r="C446" s="74"/>
      <c r="D446" s="74">
        <v>120</v>
      </c>
      <c r="E446" s="31" t="s">
        <v>59</v>
      </c>
      <c r="F446" s="31">
        <v>400000</v>
      </c>
      <c r="G446" s="156" t="s">
        <v>60</v>
      </c>
    </row>
    <row r="447" spans="1:7" ht="14.25" x14ac:dyDescent="0.2">
      <c r="A447" s="29" t="s">
        <v>313</v>
      </c>
      <c r="B447" s="73">
        <v>1</v>
      </c>
      <c r="C447" s="74"/>
      <c r="D447" s="74">
        <v>59</v>
      </c>
      <c r="E447" s="31">
        <v>238000</v>
      </c>
      <c r="F447" s="31">
        <v>229000</v>
      </c>
      <c r="G447" s="156">
        <f>((F447-E447)/E447)*100</f>
        <v>-3.7815126050420167</v>
      </c>
    </row>
    <row r="448" spans="1:7" ht="14.25" x14ac:dyDescent="0.2">
      <c r="A448" s="29" t="s">
        <v>366</v>
      </c>
      <c r="B448" s="73">
        <v>2</v>
      </c>
      <c r="C448" s="74"/>
      <c r="D448" s="74">
        <v>112</v>
      </c>
      <c r="E448" s="31" t="s">
        <v>59</v>
      </c>
      <c r="F448" s="31" t="s">
        <v>367</v>
      </c>
      <c r="G448" s="156" t="s">
        <v>60</v>
      </c>
    </row>
    <row r="449" spans="1:7" ht="14.25" x14ac:dyDescent="0.2">
      <c r="A449" s="29" t="s">
        <v>392</v>
      </c>
      <c r="B449" s="73">
        <v>1</v>
      </c>
      <c r="C449" s="74"/>
      <c r="D449" s="74">
        <v>99</v>
      </c>
      <c r="E449" s="31" t="s">
        <v>59</v>
      </c>
      <c r="F449" s="31">
        <v>380000</v>
      </c>
      <c r="G449" s="156" t="s">
        <v>60</v>
      </c>
    </row>
    <row r="450" spans="1:7" ht="14.25" x14ac:dyDescent="0.2">
      <c r="A450" s="29" t="s">
        <v>396</v>
      </c>
      <c r="B450" s="73">
        <v>1</v>
      </c>
      <c r="C450" s="74"/>
      <c r="D450" s="74">
        <v>98</v>
      </c>
      <c r="E450" s="31" t="s">
        <v>397</v>
      </c>
      <c r="F450" s="31">
        <v>400000</v>
      </c>
      <c r="G450" s="156">
        <f>((F450-425000)/425000)*100</f>
        <v>-5.8823529411764701</v>
      </c>
    </row>
    <row r="451" spans="1:7" ht="14.25" x14ac:dyDescent="0.2">
      <c r="A451" s="29" t="s">
        <v>412</v>
      </c>
      <c r="B451" s="73">
        <v>1</v>
      </c>
      <c r="C451" s="74"/>
      <c r="D451" s="74">
        <v>90</v>
      </c>
      <c r="E451" s="31" t="s">
        <v>59</v>
      </c>
      <c r="F451" s="31">
        <v>325000</v>
      </c>
      <c r="G451" s="156" t="s">
        <v>60</v>
      </c>
    </row>
    <row r="452" spans="1:7" ht="14.25" x14ac:dyDescent="0.2">
      <c r="A452" s="29" t="s">
        <v>413</v>
      </c>
      <c r="B452" s="73">
        <v>2</v>
      </c>
      <c r="C452" s="74"/>
      <c r="D452" s="74">
        <v>95</v>
      </c>
      <c r="E452" s="31">
        <v>330000</v>
      </c>
      <c r="F452" s="31" t="s">
        <v>414</v>
      </c>
      <c r="G452" s="156">
        <f>((360000-E452)/E452)*100</f>
        <v>9.0909090909090917</v>
      </c>
    </row>
    <row r="453" spans="1:7" ht="14.25" x14ac:dyDescent="0.2">
      <c r="A453" s="29" t="s">
        <v>415</v>
      </c>
      <c r="B453" s="73">
        <v>2</v>
      </c>
      <c r="C453" s="74"/>
      <c r="D453" s="74">
        <v>97</v>
      </c>
      <c r="E453" s="31" t="s">
        <v>59</v>
      </c>
      <c r="F453" s="31">
        <v>350000</v>
      </c>
      <c r="G453" s="156" t="s">
        <v>60</v>
      </c>
    </row>
    <row r="454" spans="1:7" ht="14.25" x14ac:dyDescent="0.2">
      <c r="A454" s="29" t="s">
        <v>447</v>
      </c>
      <c r="B454" s="73">
        <v>2</v>
      </c>
      <c r="C454" s="74"/>
      <c r="D454" s="74">
        <v>65</v>
      </c>
      <c r="E454" s="31" t="s">
        <v>438</v>
      </c>
      <c r="F454" s="31" t="s">
        <v>439</v>
      </c>
      <c r="G454" s="156">
        <f>((228000-236000)/236000)*100</f>
        <v>-3.3898305084745761</v>
      </c>
    </row>
    <row r="455" spans="1:7" ht="14.25" x14ac:dyDescent="0.2">
      <c r="A455" s="29"/>
      <c r="B455" s="73">
        <v>2</v>
      </c>
      <c r="C455" s="74"/>
      <c r="D455" s="74">
        <v>65</v>
      </c>
      <c r="E455" s="31" t="s">
        <v>59</v>
      </c>
      <c r="F455" s="31" t="s">
        <v>440</v>
      </c>
      <c r="G455" s="156" t="s">
        <v>60</v>
      </c>
    </row>
    <row r="456" spans="1:7" ht="14.25" x14ac:dyDescent="0.2">
      <c r="A456" s="29"/>
      <c r="B456" s="73">
        <v>1</v>
      </c>
      <c r="C456" s="74"/>
      <c r="D456" s="74">
        <v>116</v>
      </c>
      <c r="E456" s="31" t="s">
        <v>59</v>
      </c>
      <c r="F456" s="31">
        <v>380000</v>
      </c>
      <c r="G456" s="156" t="s">
        <v>60</v>
      </c>
    </row>
    <row r="457" spans="1:7" ht="14.25" x14ac:dyDescent="0.2">
      <c r="A457" s="29" t="s">
        <v>448</v>
      </c>
      <c r="B457" s="73">
        <v>1</v>
      </c>
      <c r="C457" s="74"/>
      <c r="D457" s="74">
        <v>60</v>
      </c>
      <c r="E457" s="31" t="s">
        <v>59</v>
      </c>
      <c r="F457" s="31">
        <v>230000</v>
      </c>
      <c r="G457" s="156" t="s">
        <v>60</v>
      </c>
    </row>
    <row r="458" spans="1:7" ht="14.25" x14ac:dyDescent="0.2">
      <c r="A458" s="65" t="s">
        <v>727</v>
      </c>
      <c r="B458" s="73">
        <v>2</v>
      </c>
      <c r="C458" s="74"/>
      <c r="D458" s="74">
        <v>70</v>
      </c>
      <c r="E458" s="31" t="s">
        <v>1508</v>
      </c>
      <c r="F458" s="31">
        <v>265000</v>
      </c>
      <c r="G458" s="156">
        <f>((F458-271250)/271250)*100</f>
        <v>-2.3041474654377883</v>
      </c>
    </row>
    <row r="459" spans="1:7" ht="14.25" x14ac:dyDescent="0.2">
      <c r="B459" s="22">
        <v>1</v>
      </c>
      <c r="D459" s="24">
        <v>79</v>
      </c>
      <c r="E459" s="70" t="s">
        <v>59</v>
      </c>
      <c r="F459" s="31">
        <v>290000</v>
      </c>
      <c r="G459" s="26" t="s">
        <v>60</v>
      </c>
    </row>
    <row r="460" spans="1:7" ht="14.25" x14ac:dyDescent="0.2">
      <c r="A460" s="65" t="s">
        <v>728</v>
      </c>
      <c r="B460" s="73">
        <v>1</v>
      </c>
      <c r="C460" s="74"/>
      <c r="D460" s="74">
        <v>70</v>
      </c>
      <c r="E460" s="31" t="s">
        <v>1509</v>
      </c>
      <c r="F460" s="31">
        <v>230000</v>
      </c>
      <c r="G460" s="71" t="s">
        <v>1</v>
      </c>
    </row>
    <row r="461" spans="1:7" ht="14.25" x14ac:dyDescent="0.2">
      <c r="B461" s="22">
        <v>1</v>
      </c>
      <c r="D461" s="24">
        <v>79</v>
      </c>
      <c r="E461" s="70" t="s">
        <v>59</v>
      </c>
      <c r="F461" s="31">
        <v>270000</v>
      </c>
      <c r="G461" s="26" t="s">
        <v>60</v>
      </c>
    </row>
    <row r="462" spans="1:7" ht="14.25" x14ac:dyDescent="0.2">
      <c r="A462" s="65"/>
      <c r="B462" s="73"/>
      <c r="C462" s="74"/>
      <c r="D462" s="74"/>
      <c r="E462" s="70"/>
      <c r="F462" s="31"/>
      <c r="G462" s="71"/>
    </row>
    <row r="463" spans="1:7" x14ac:dyDescent="0.25">
      <c r="A463" s="19" t="s">
        <v>110</v>
      </c>
      <c r="B463" s="73"/>
      <c r="C463" s="74"/>
      <c r="D463" s="74"/>
      <c r="E463" s="70"/>
      <c r="F463" s="31"/>
      <c r="G463" s="71"/>
    </row>
    <row r="464" spans="1:7" ht="14.25" x14ac:dyDescent="0.2">
      <c r="A464" s="65" t="s">
        <v>214</v>
      </c>
      <c r="B464" s="73">
        <v>1</v>
      </c>
      <c r="C464" s="74"/>
      <c r="D464" s="74">
        <v>62</v>
      </c>
      <c r="E464" s="70" t="s">
        <v>59</v>
      </c>
      <c r="F464" s="31">
        <v>225000</v>
      </c>
      <c r="G464" s="71" t="s">
        <v>60</v>
      </c>
    </row>
    <row r="465" spans="1:7" ht="14.25" x14ac:dyDescent="0.2">
      <c r="A465" s="29" t="s">
        <v>304</v>
      </c>
      <c r="B465" s="73">
        <v>4</v>
      </c>
      <c r="C465" s="74"/>
      <c r="D465" s="74">
        <v>79</v>
      </c>
      <c r="E465" s="31" t="s">
        <v>306</v>
      </c>
      <c r="F465" s="31" t="s">
        <v>305</v>
      </c>
      <c r="G465" s="71" t="s">
        <v>1</v>
      </c>
    </row>
    <row r="466" spans="1:7" ht="14.25" x14ac:dyDescent="0.2">
      <c r="A466" s="29" t="s">
        <v>385</v>
      </c>
      <c r="B466" s="73">
        <v>2</v>
      </c>
      <c r="C466" s="74"/>
      <c r="D466" s="74">
        <v>70</v>
      </c>
      <c r="E466" s="31" t="s">
        <v>387</v>
      </c>
      <c r="F466" s="31" t="s">
        <v>388</v>
      </c>
      <c r="G466" s="71">
        <f>((202500-212500)/212500)*100</f>
        <v>-4.7058823529411766</v>
      </c>
    </row>
    <row r="467" spans="1:7" ht="14.25" x14ac:dyDescent="0.2">
      <c r="A467" s="65"/>
      <c r="B467" s="73"/>
      <c r="C467" s="74"/>
      <c r="D467" s="74"/>
      <c r="E467" s="70"/>
      <c r="F467" s="31"/>
      <c r="G467" s="71"/>
    </row>
    <row r="468" spans="1:7" s="127" customFormat="1" x14ac:dyDescent="0.2">
      <c r="A468" s="194" t="s">
        <v>1622</v>
      </c>
      <c r="B468" s="188"/>
      <c r="C468" s="189"/>
      <c r="D468" s="189"/>
      <c r="E468" s="188"/>
      <c r="F468" s="188"/>
      <c r="G468" s="191"/>
    </row>
    <row r="469" spans="1:7" s="127" customFormat="1" ht="14.25" x14ac:dyDescent="0.2">
      <c r="A469" s="187" t="s">
        <v>1687</v>
      </c>
      <c r="B469" s="188">
        <v>1</v>
      </c>
      <c r="C469" s="189"/>
      <c r="D469" s="189">
        <v>80</v>
      </c>
      <c r="E469" s="129" t="s">
        <v>1688</v>
      </c>
      <c r="F469" s="195">
        <v>200000</v>
      </c>
      <c r="G469" s="191">
        <f>SUM(F469-223750)/223750*100</f>
        <v>-10.614525139664805</v>
      </c>
    </row>
    <row r="470" spans="1:7" s="127" customFormat="1" ht="14.25" x14ac:dyDescent="0.2">
      <c r="A470" s="187" t="s">
        <v>1689</v>
      </c>
      <c r="B470" s="188">
        <v>3</v>
      </c>
      <c r="C470" s="189"/>
      <c r="D470" s="189">
        <v>57</v>
      </c>
      <c r="E470" s="129" t="s">
        <v>59</v>
      </c>
      <c r="F470" s="195" t="s">
        <v>1690</v>
      </c>
      <c r="G470" s="191" t="s">
        <v>60</v>
      </c>
    </row>
    <row r="471" spans="1:7" s="127" customFormat="1" ht="14.25" x14ac:dyDescent="0.2">
      <c r="A471" s="187" t="s">
        <v>1691</v>
      </c>
      <c r="B471" s="188">
        <v>3</v>
      </c>
      <c r="C471" s="189"/>
      <c r="D471" s="189">
        <v>81.77</v>
      </c>
      <c r="E471" s="129" t="s">
        <v>1692</v>
      </c>
      <c r="F471" s="195" t="s">
        <v>1693</v>
      </c>
      <c r="G471" s="191">
        <f>SUM(215000-221666.66)/221666.66*100</f>
        <v>-3.007515879925291</v>
      </c>
    </row>
    <row r="472" spans="1:7" s="127" customFormat="1" ht="14.25" x14ac:dyDescent="0.2">
      <c r="A472" s="187" t="s">
        <v>1694</v>
      </c>
      <c r="B472" s="188">
        <v>1</v>
      </c>
      <c r="C472" s="189"/>
      <c r="D472" s="189">
        <v>67</v>
      </c>
      <c r="E472" s="129" t="s">
        <v>1695</v>
      </c>
      <c r="F472" s="133">
        <v>200000</v>
      </c>
      <c r="G472" s="191">
        <f>SUM(200000-185750)/185750*100</f>
        <v>7.6716016150740236</v>
      </c>
    </row>
    <row r="473" spans="1:7" s="127" customFormat="1" ht="14.25" x14ac:dyDescent="0.2">
      <c r="A473" s="187" t="s">
        <v>1696</v>
      </c>
      <c r="B473" s="188">
        <v>3</v>
      </c>
      <c r="C473" s="189"/>
      <c r="D473" s="189">
        <v>73</v>
      </c>
      <c r="E473" s="129" t="s">
        <v>59</v>
      </c>
      <c r="F473" s="133" t="s">
        <v>1697</v>
      </c>
      <c r="G473" s="191" t="s">
        <v>60</v>
      </c>
    </row>
    <row r="474" spans="1:7" s="127" customFormat="1" ht="14.25" x14ac:dyDescent="0.2">
      <c r="A474" s="187" t="s">
        <v>418</v>
      </c>
      <c r="B474" s="188">
        <v>6</v>
      </c>
      <c r="C474" s="189"/>
      <c r="D474" s="189">
        <v>75</v>
      </c>
      <c r="E474" s="129" t="s">
        <v>1698</v>
      </c>
      <c r="F474" s="129" t="s">
        <v>1698</v>
      </c>
      <c r="G474" s="191" t="s">
        <v>1</v>
      </c>
    </row>
    <row r="475" spans="1:7" s="127" customFormat="1" ht="14.25" x14ac:dyDescent="0.2">
      <c r="A475" s="187"/>
      <c r="B475" s="188">
        <v>9</v>
      </c>
      <c r="C475" s="189"/>
      <c r="D475" s="189">
        <v>67</v>
      </c>
      <c r="E475" s="129" t="s">
        <v>1699</v>
      </c>
      <c r="F475" s="129" t="s">
        <v>1700</v>
      </c>
      <c r="G475" s="191">
        <f>SUM(221111.11-210600)/221111.11*100</f>
        <v>4.7537683655968204</v>
      </c>
    </row>
    <row r="476" spans="1:7" s="127" customFormat="1" ht="14.25" x14ac:dyDescent="0.2">
      <c r="A476" s="139" t="s">
        <v>1701</v>
      </c>
      <c r="B476" s="129">
        <v>8</v>
      </c>
      <c r="C476" s="181"/>
      <c r="D476" s="181">
        <v>53</v>
      </c>
      <c r="E476" s="133">
        <v>130000</v>
      </c>
      <c r="F476" s="129" t="s">
        <v>1702</v>
      </c>
      <c r="G476" s="191">
        <f>SUM(138125-E476)/E476*100</f>
        <v>6.25</v>
      </c>
    </row>
    <row r="477" spans="1:7" s="127" customFormat="1" ht="14.25" x14ac:dyDescent="0.2">
      <c r="A477" s="187" t="s">
        <v>1703</v>
      </c>
      <c r="B477" s="188">
        <v>1</v>
      </c>
      <c r="C477" s="189"/>
      <c r="D477" s="189">
        <v>106</v>
      </c>
      <c r="E477" s="129" t="s">
        <v>59</v>
      </c>
      <c r="F477" s="133">
        <v>260000</v>
      </c>
      <c r="G477" s="191" t="s">
        <v>60</v>
      </c>
    </row>
    <row r="478" spans="1:7" s="127" customFormat="1" ht="14.25" x14ac:dyDescent="0.2">
      <c r="A478" s="187"/>
      <c r="B478" s="188"/>
      <c r="C478" s="189"/>
      <c r="D478" s="189"/>
      <c r="E478" s="129"/>
      <c r="F478" s="133"/>
      <c r="G478" s="191"/>
    </row>
    <row r="479" spans="1:7" x14ac:dyDescent="0.25">
      <c r="A479" s="19" t="s">
        <v>78</v>
      </c>
      <c r="B479" s="73"/>
      <c r="C479" s="74"/>
      <c r="D479" s="74"/>
      <c r="E479" s="70"/>
      <c r="F479" s="31"/>
      <c r="G479" s="71"/>
    </row>
    <row r="480" spans="1:7" ht="14.25" x14ac:dyDescent="0.2">
      <c r="A480" s="86" t="s">
        <v>329</v>
      </c>
      <c r="B480" s="73">
        <v>3</v>
      </c>
      <c r="C480" s="74"/>
      <c r="D480" s="74">
        <v>70</v>
      </c>
      <c r="E480" s="31" t="s">
        <v>331</v>
      </c>
      <c r="F480" s="31" t="s">
        <v>330</v>
      </c>
      <c r="G480" s="156">
        <f>((206667-193333)/193333)*100</f>
        <v>6.8969084429455911</v>
      </c>
    </row>
    <row r="481" spans="1:7" ht="14.25" x14ac:dyDescent="0.2">
      <c r="A481" s="29"/>
      <c r="B481" s="73">
        <v>1</v>
      </c>
      <c r="C481" s="74"/>
      <c r="D481" s="74">
        <v>79</v>
      </c>
      <c r="E481" s="31">
        <v>220000</v>
      </c>
      <c r="F481" s="31">
        <v>200000</v>
      </c>
      <c r="G481" s="156">
        <f>((F481-E481)/E481)*100</f>
        <v>-9.0909090909090917</v>
      </c>
    </row>
    <row r="482" spans="1:7" ht="14.25" x14ac:dyDescent="0.2">
      <c r="A482" s="86" t="s">
        <v>1510</v>
      </c>
      <c r="B482" s="73">
        <v>6</v>
      </c>
      <c r="C482" s="74"/>
      <c r="D482" s="74">
        <v>94</v>
      </c>
      <c r="E482" s="31" t="s">
        <v>0</v>
      </c>
      <c r="F482" s="31" t="s">
        <v>1511</v>
      </c>
      <c r="G482" s="71" t="s">
        <v>1</v>
      </c>
    </row>
    <row r="483" spans="1:7" ht="14.25" x14ac:dyDescent="0.2">
      <c r="A483" s="65"/>
      <c r="B483" s="73"/>
      <c r="C483" s="74"/>
      <c r="D483" s="74"/>
      <c r="E483" s="70"/>
      <c r="F483" s="31"/>
      <c r="G483" s="71"/>
    </row>
    <row r="485" spans="1:7" x14ac:dyDescent="0.25">
      <c r="A485" s="286" t="s">
        <v>208</v>
      </c>
      <c r="B485" s="287"/>
      <c r="C485" s="288"/>
      <c r="D485" s="288"/>
      <c r="E485" s="287"/>
      <c r="F485" s="287"/>
      <c r="G485" s="287"/>
    </row>
    <row r="487" spans="1:7" x14ac:dyDescent="0.25">
      <c r="A487" s="19" t="s">
        <v>79</v>
      </c>
    </row>
    <row r="488" spans="1:7" ht="14.25" x14ac:dyDescent="0.2">
      <c r="A488" s="65" t="s">
        <v>215</v>
      </c>
      <c r="B488" s="73">
        <v>1</v>
      </c>
      <c r="C488" s="74"/>
      <c r="D488" s="74">
        <v>83</v>
      </c>
      <c r="E488" s="31" t="s">
        <v>59</v>
      </c>
      <c r="F488" s="31">
        <v>490000</v>
      </c>
      <c r="G488" s="156" t="s">
        <v>60</v>
      </c>
    </row>
    <row r="489" spans="1:7" ht="14.25" x14ac:dyDescent="0.2">
      <c r="A489" s="65" t="s">
        <v>217</v>
      </c>
      <c r="B489" s="73">
        <v>1</v>
      </c>
      <c r="C489" s="74"/>
      <c r="D489" s="74">
        <v>166</v>
      </c>
      <c r="E489" s="31">
        <v>1080000</v>
      </c>
      <c r="F489" s="31">
        <v>1100000</v>
      </c>
      <c r="G489" s="71" t="s">
        <v>1</v>
      </c>
    </row>
    <row r="490" spans="1:7" ht="14.25" x14ac:dyDescent="0.2">
      <c r="A490" s="86" t="s">
        <v>249</v>
      </c>
      <c r="B490" s="73">
        <v>1</v>
      </c>
      <c r="C490" s="74"/>
      <c r="D490" s="74">
        <v>98</v>
      </c>
      <c r="E490" s="31">
        <v>485000</v>
      </c>
      <c r="F490" s="31">
        <v>485000</v>
      </c>
      <c r="G490" s="71" t="s">
        <v>1</v>
      </c>
    </row>
    <row r="491" spans="1:7" ht="14.25" x14ac:dyDescent="0.2">
      <c r="A491" s="65"/>
      <c r="B491" s="73">
        <v>1</v>
      </c>
      <c r="C491" s="74"/>
      <c r="D491" s="74">
        <v>152</v>
      </c>
      <c r="E491" s="31" t="s">
        <v>59</v>
      </c>
      <c r="F491" s="31">
        <v>650000</v>
      </c>
      <c r="G491" s="156" t="s">
        <v>60</v>
      </c>
    </row>
    <row r="492" spans="1:7" ht="14.25" x14ac:dyDescent="0.2">
      <c r="A492" s="20" t="s">
        <v>254</v>
      </c>
      <c r="B492" s="73">
        <v>1</v>
      </c>
      <c r="C492" s="74"/>
      <c r="D492" s="74">
        <v>88</v>
      </c>
      <c r="E492" s="31" t="s">
        <v>59</v>
      </c>
      <c r="F492" s="31">
        <v>480000</v>
      </c>
      <c r="G492" s="156" t="s">
        <v>60</v>
      </c>
    </row>
    <row r="493" spans="1:7" ht="14.25" x14ac:dyDescent="0.2">
      <c r="A493" s="86" t="s">
        <v>258</v>
      </c>
      <c r="B493" s="73">
        <v>1</v>
      </c>
      <c r="C493" s="74"/>
      <c r="D493" s="74">
        <v>208</v>
      </c>
      <c r="E493" s="31" t="s">
        <v>59</v>
      </c>
      <c r="F493" s="31">
        <v>1230000</v>
      </c>
      <c r="G493" s="156" t="s">
        <v>60</v>
      </c>
    </row>
    <row r="494" spans="1:7" ht="14.25" x14ac:dyDescent="0.2">
      <c r="A494" s="20" t="s">
        <v>259</v>
      </c>
      <c r="B494" s="73">
        <v>2</v>
      </c>
      <c r="C494" s="74"/>
      <c r="D494" s="74">
        <v>155</v>
      </c>
      <c r="E494" s="31" t="s">
        <v>59</v>
      </c>
      <c r="F494" s="31" t="s">
        <v>260</v>
      </c>
      <c r="G494" s="156" t="s">
        <v>60</v>
      </c>
    </row>
    <row r="495" spans="1:7" ht="14.25" x14ac:dyDescent="0.2">
      <c r="A495" s="65"/>
      <c r="B495" s="73">
        <v>1</v>
      </c>
      <c r="C495" s="74"/>
      <c r="D495" s="74">
        <v>211</v>
      </c>
      <c r="E495" s="31" t="s">
        <v>59</v>
      </c>
      <c r="F495" s="31">
        <v>2200000</v>
      </c>
      <c r="G495" s="156" t="s">
        <v>60</v>
      </c>
    </row>
    <row r="496" spans="1:7" ht="14.25" x14ac:dyDescent="0.2">
      <c r="A496" s="65" t="s">
        <v>274</v>
      </c>
      <c r="B496" s="22">
        <v>1</v>
      </c>
      <c r="D496" s="24">
        <v>85</v>
      </c>
      <c r="E496" s="31" t="s">
        <v>59</v>
      </c>
      <c r="F496" s="31">
        <v>800000</v>
      </c>
      <c r="G496" s="156" t="s">
        <v>60</v>
      </c>
    </row>
    <row r="497" spans="1:7" ht="14.25" x14ac:dyDescent="0.2">
      <c r="A497" s="65" t="s">
        <v>273</v>
      </c>
      <c r="B497" s="22">
        <v>1</v>
      </c>
      <c r="D497" s="24">
        <v>133</v>
      </c>
      <c r="E497" s="31" t="s">
        <v>59</v>
      </c>
      <c r="F497" s="31">
        <v>1160000</v>
      </c>
      <c r="G497" s="156" t="s">
        <v>60</v>
      </c>
    </row>
    <row r="498" spans="1:7" ht="14.25" x14ac:dyDescent="0.2">
      <c r="A498" s="65" t="s">
        <v>275</v>
      </c>
      <c r="B498" s="22">
        <v>1</v>
      </c>
      <c r="D498" s="24">
        <v>104</v>
      </c>
      <c r="E498" s="31" t="s">
        <v>59</v>
      </c>
      <c r="F498" s="31">
        <v>450000</v>
      </c>
      <c r="G498" s="156" t="s">
        <v>60</v>
      </c>
    </row>
    <row r="499" spans="1:7" ht="14.25" x14ac:dyDescent="0.2">
      <c r="A499" s="65" t="s">
        <v>278</v>
      </c>
      <c r="B499" s="22">
        <v>1</v>
      </c>
      <c r="D499" s="24">
        <v>204</v>
      </c>
      <c r="E499" s="31" t="s">
        <v>59</v>
      </c>
      <c r="F499" s="31">
        <v>1200000</v>
      </c>
      <c r="G499" s="156" t="s">
        <v>60</v>
      </c>
    </row>
    <row r="500" spans="1:7" ht="14.25" x14ac:dyDescent="0.2">
      <c r="A500" s="65" t="s">
        <v>284</v>
      </c>
      <c r="B500" s="22">
        <v>1</v>
      </c>
      <c r="D500" s="24">
        <v>113</v>
      </c>
      <c r="E500" s="31" t="s">
        <v>59</v>
      </c>
      <c r="F500" s="31">
        <v>650000</v>
      </c>
      <c r="G500" s="156" t="s">
        <v>60</v>
      </c>
    </row>
    <row r="501" spans="1:7" ht="14.25" x14ac:dyDescent="0.2">
      <c r="A501" s="65" t="s">
        <v>285</v>
      </c>
      <c r="B501" s="22">
        <v>1</v>
      </c>
      <c r="D501" s="24">
        <v>89</v>
      </c>
      <c r="E501" s="31" t="s">
        <v>59</v>
      </c>
      <c r="F501" s="31">
        <v>590000</v>
      </c>
      <c r="G501" s="156" t="s">
        <v>60</v>
      </c>
    </row>
    <row r="502" spans="1:7" ht="14.25" x14ac:dyDescent="0.2">
      <c r="A502" s="65"/>
      <c r="B502" s="73">
        <v>2</v>
      </c>
      <c r="C502" s="74"/>
      <c r="D502" s="74">
        <v>99</v>
      </c>
      <c r="E502" s="31" t="s">
        <v>286</v>
      </c>
      <c r="F502" s="31">
        <v>720000</v>
      </c>
      <c r="G502" s="156">
        <f>((F502-702500)/702500)*100</f>
        <v>2.4911032028469751</v>
      </c>
    </row>
    <row r="503" spans="1:7" ht="14.25" x14ac:dyDescent="0.2">
      <c r="A503" s="65" t="s">
        <v>292</v>
      </c>
      <c r="B503" s="22">
        <v>1</v>
      </c>
      <c r="D503" s="24">
        <v>86</v>
      </c>
      <c r="E503" s="31" t="s">
        <v>59</v>
      </c>
      <c r="F503" s="31">
        <v>450000</v>
      </c>
      <c r="G503" s="156" t="s">
        <v>60</v>
      </c>
    </row>
    <row r="504" spans="1:7" ht="14.25" x14ac:dyDescent="0.2">
      <c r="A504" s="65" t="s">
        <v>295</v>
      </c>
      <c r="B504" s="22">
        <v>1</v>
      </c>
      <c r="D504" s="24">
        <v>82</v>
      </c>
      <c r="E504" s="31" t="s">
        <v>59</v>
      </c>
      <c r="F504" s="31">
        <v>330000</v>
      </c>
      <c r="G504" s="156" t="s">
        <v>60</v>
      </c>
    </row>
    <row r="505" spans="1:7" ht="14.25" x14ac:dyDescent="0.2">
      <c r="A505" s="20" t="s">
        <v>299</v>
      </c>
      <c r="B505" s="73">
        <v>1</v>
      </c>
      <c r="C505" s="74"/>
      <c r="D505" s="74">
        <v>93</v>
      </c>
      <c r="E505" s="31" t="s">
        <v>59</v>
      </c>
      <c r="F505" s="31">
        <v>480000</v>
      </c>
      <c r="G505" s="156" t="s">
        <v>60</v>
      </c>
    </row>
    <row r="506" spans="1:7" ht="14.25" x14ac:dyDescent="0.2">
      <c r="A506" s="65"/>
      <c r="B506" s="73">
        <v>1</v>
      </c>
      <c r="C506" s="74"/>
      <c r="D506" s="74">
        <v>125</v>
      </c>
      <c r="E506" s="31" t="s">
        <v>59</v>
      </c>
      <c r="F506" s="31">
        <v>495000</v>
      </c>
      <c r="G506" s="156" t="s">
        <v>60</v>
      </c>
    </row>
    <row r="507" spans="1:7" ht="14.25" x14ac:dyDescent="0.2">
      <c r="A507" s="65" t="s">
        <v>301</v>
      </c>
      <c r="B507" s="73">
        <v>1</v>
      </c>
      <c r="C507" s="74"/>
      <c r="D507" s="74">
        <v>84</v>
      </c>
      <c r="E507" s="31">
        <v>338000</v>
      </c>
      <c r="F507" s="31">
        <v>350000</v>
      </c>
      <c r="G507" s="156">
        <f>((F507-E507)/E507)*100</f>
        <v>3.5502958579881656</v>
      </c>
    </row>
    <row r="508" spans="1:7" ht="14.25" x14ac:dyDescent="0.2">
      <c r="A508" s="65"/>
      <c r="B508" s="73">
        <v>2</v>
      </c>
      <c r="C508" s="74"/>
      <c r="D508" s="74">
        <v>93</v>
      </c>
      <c r="E508" s="31" t="s">
        <v>302</v>
      </c>
      <c r="F508" s="31">
        <v>380000</v>
      </c>
      <c r="G508" s="71" t="s">
        <v>1</v>
      </c>
    </row>
    <row r="509" spans="1:7" ht="14.25" x14ac:dyDescent="0.2">
      <c r="A509" s="65" t="s">
        <v>311</v>
      </c>
      <c r="B509" s="73">
        <v>1</v>
      </c>
      <c r="C509" s="74"/>
      <c r="D509" s="74">
        <v>122</v>
      </c>
      <c r="E509" s="31" t="s">
        <v>59</v>
      </c>
      <c r="F509" s="31">
        <v>650000</v>
      </c>
      <c r="G509" s="156" t="s">
        <v>60</v>
      </c>
    </row>
    <row r="510" spans="1:7" ht="14.25" x14ac:dyDescent="0.2">
      <c r="A510" s="65" t="s">
        <v>343</v>
      </c>
      <c r="B510" s="73">
        <v>1</v>
      </c>
      <c r="C510" s="74"/>
      <c r="D510" s="74">
        <v>125</v>
      </c>
      <c r="E510" s="31" t="s">
        <v>59</v>
      </c>
      <c r="F510" s="31">
        <v>1100000</v>
      </c>
      <c r="G510" s="156" t="s">
        <v>60</v>
      </c>
    </row>
    <row r="511" spans="1:7" ht="14.25" x14ac:dyDescent="0.2">
      <c r="A511" s="20" t="s">
        <v>344</v>
      </c>
      <c r="B511" s="22">
        <v>1</v>
      </c>
      <c r="D511" s="24">
        <v>46</v>
      </c>
      <c r="E511" s="31" t="s">
        <v>59</v>
      </c>
      <c r="F511" s="31">
        <v>410000</v>
      </c>
      <c r="G511" s="26" t="s">
        <v>60</v>
      </c>
    </row>
    <row r="512" spans="1:7" ht="14.25" x14ac:dyDescent="0.2">
      <c r="A512" s="65"/>
      <c r="B512" s="73">
        <v>3</v>
      </c>
      <c r="C512" s="74"/>
      <c r="D512" s="74">
        <v>85</v>
      </c>
      <c r="E512" s="31" t="s">
        <v>59</v>
      </c>
      <c r="F512" s="31" t="s">
        <v>346</v>
      </c>
      <c r="G512" s="26" t="s">
        <v>60</v>
      </c>
    </row>
    <row r="513" spans="1:7" ht="14.25" x14ac:dyDescent="0.2">
      <c r="A513" s="20" t="s">
        <v>345</v>
      </c>
      <c r="B513" s="22">
        <v>1</v>
      </c>
      <c r="D513" s="24">
        <v>95</v>
      </c>
      <c r="E513" s="31" t="s">
        <v>59</v>
      </c>
      <c r="F513" s="31">
        <v>570000</v>
      </c>
      <c r="G513" s="26" t="s">
        <v>60</v>
      </c>
    </row>
    <row r="514" spans="1:7" ht="14.25" x14ac:dyDescent="0.2">
      <c r="A514" s="20" t="s">
        <v>347</v>
      </c>
      <c r="B514" s="22">
        <v>1</v>
      </c>
      <c r="D514" s="24">
        <v>158</v>
      </c>
      <c r="E514" s="31" t="s">
        <v>59</v>
      </c>
      <c r="F514" s="31">
        <v>1460000</v>
      </c>
      <c r="G514" s="26" t="s">
        <v>60</v>
      </c>
    </row>
    <row r="515" spans="1:7" ht="14.25" x14ac:dyDescent="0.2">
      <c r="A515" s="65" t="s">
        <v>349</v>
      </c>
      <c r="B515" s="73">
        <v>1</v>
      </c>
      <c r="C515" s="74"/>
      <c r="D515" s="74">
        <v>126</v>
      </c>
      <c r="E515" s="31" t="s">
        <v>350</v>
      </c>
      <c r="F515" s="31">
        <v>650000</v>
      </c>
      <c r="G515" s="156">
        <f>((F515-615000)/615000)*100</f>
        <v>5.6910569105691051</v>
      </c>
    </row>
    <row r="516" spans="1:7" ht="14.25" x14ac:dyDescent="0.2">
      <c r="A516" s="65"/>
      <c r="E516" s="31"/>
      <c r="F516" s="31"/>
      <c r="G516" s="156"/>
    </row>
    <row r="517" spans="1:7" x14ac:dyDescent="0.25">
      <c r="A517" s="19" t="s">
        <v>130</v>
      </c>
    </row>
    <row r="518" spans="1:7" s="65" customFormat="1" ht="14.25" x14ac:dyDescent="0.2">
      <c r="A518" s="65" t="s">
        <v>303</v>
      </c>
      <c r="B518" s="73">
        <v>1</v>
      </c>
      <c r="C518" s="74"/>
      <c r="D518" s="74">
        <v>123</v>
      </c>
      <c r="E518" s="31" t="s">
        <v>59</v>
      </c>
      <c r="F518" s="31">
        <v>360000</v>
      </c>
      <c r="G518" s="156" t="s">
        <v>59</v>
      </c>
    </row>
    <row r="519" spans="1:7" ht="14.25" x14ac:dyDescent="0.2">
      <c r="A519" s="65" t="s">
        <v>342</v>
      </c>
      <c r="B519" s="22">
        <v>1</v>
      </c>
      <c r="D519" s="24">
        <v>101</v>
      </c>
      <c r="E519" s="31" t="s">
        <v>59</v>
      </c>
      <c r="F519" s="31">
        <v>420000</v>
      </c>
      <c r="G519" s="156" t="s">
        <v>59</v>
      </c>
    </row>
    <row r="520" spans="1:7" ht="14.25" x14ac:dyDescent="0.2">
      <c r="A520" s="65"/>
      <c r="E520" s="31"/>
      <c r="F520" s="31"/>
      <c r="G520" s="156"/>
    </row>
    <row r="521" spans="1:7" x14ac:dyDescent="0.25">
      <c r="A521" s="19" t="s">
        <v>87</v>
      </c>
    </row>
    <row r="522" spans="1:7" s="65" customFormat="1" ht="14.25" x14ac:dyDescent="0.2">
      <c r="A522" s="29" t="s">
        <v>248</v>
      </c>
      <c r="B522" s="73">
        <v>1</v>
      </c>
      <c r="C522" s="74"/>
      <c r="D522" s="74">
        <v>85</v>
      </c>
      <c r="E522" s="31" t="s">
        <v>59</v>
      </c>
      <c r="F522" s="31">
        <v>365000</v>
      </c>
      <c r="G522" s="156" t="s">
        <v>60</v>
      </c>
    </row>
    <row r="523" spans="1:7" s="65" customFormat="1" ht="14.25" x14ac:dyDescent="0.2">
      <c r="A523" s="65" t="s">
        <v>279</v>
      </c>
      <c r="B523" s="73">
        <v>2</v>
      </c>
      <c r="C523" s="74"/>
      <c r="D523" s="74">
        <v>93</v>
      </c>
      <c r="E523" s="31" t="s">
        <v>281</v>
      </c>
      <c r="F523" s="31" t="s">
        <v>280</v>
      </c>
      <c r="G523" s="156">
        <f>((462500-492417)/492417)*100</f>
        <v>-6.0755416648897169</v>
      </c>
    </row>
    <row r="524" spans="1:7" ht="14.25" x14ac:dyDescent="0.2">
      <c r="A524" s="65" t="s">
        <v>309</v>
      </c>
      <c r="B524" s="73">
        <v>1</v>
      </c>
      <c r="C524" s="74"/>
      <c r="D524" s="74">
        <v>162</v>
      </c>
      <c r="E524" s="31">
        <v>875000</v>
      </c>
      <c r="F524" s="31">
        <v>800000</v>
      </c>
      <c r="G524" s="156">
        <f>((F524-E524)/E524)*100</f>
        <v>-8.5714285714285712</v>
      </c>
    </row>
    <row r="525" spans="1:7" ht="14.25" x14ac:dyDescent="0.2">
      <c r="A525" s="65" t="s">
        <v>322</v>
      </c>
      <c r="B525" s="73">
        <v>1</v>
      </c>
      <c r="C525" s="74"/>
      <c r="D525" s="74">
        <v>148</v>
      </c>
      <c r="E525" s="31" t="s">
        <v>59</v>
      </c>
      <c r="F525" s="31">
        <v>933000</v>
      </c>
      <c r="G525" s="156" t="s">
        <v>60</v>
      </c>
    </row>
    <row r="526" spans="1:7" ht="14.25" x14ac:dyDescent="0.2">
      <c r="A526" s="65" t="s">
        <v>323</v>
      </c>
      <c r="B526" s="73">
        <v>1</v>
      </c>
      <c r="C526" s="74"/>
      <c r="D526" s="74">
        <v>96</v>
      </c>
      <c r="E526" s="31" t="s">
        <v>59</v>
      </c>
      <c r="F526" s="31">
        <v>540000</v>
      </c>
      <c r="G526" s="156" t="s">
        <v>60</v>
      </c>
    </row>
    <row r="527" spans="1:7" ht="14.25" x14ac:dyDescent="0.2">
      <c r="A527" s="65"/>
      <c r="B527" s="73">
        <v>2</v>
      </c>
      <c r="C527" s="74"/>
      <c r="D527" s="74">
        <v>115</v>
      </c>
      <c r="E527" s="31" t="s">
        <v>59</v>
      </c>
      <c r="F527" s="31" t="s">
        <v>324</v>
      </c>
      <c r="G527" s="156" t="s">
        <v>60</v>
      </c>
    </row>
    <row r="528" spans="1:7" ht="14.25" x14ac:dyDescent="0.2">
      <c r="A528" s="65" t="s">
        <v>328</v>
      </c>
      <c r="B528" s="73">
        <v>1</v>
      </c>
      <c r="C528" s="74"/>
      <c r="D528" s="74">
        <v>143</v>
      </c>
      <c r="E528" s="31" t="s">
        <v>59</v>
      </c>
      <c r="F528" s="31">
        <v>890000</v>
      </c>
      <c r="G528" s="156" t="s">
        <v>60</v>
      </c>
    </row>
    <row r="529" spans="1:7" ht="14.25" x14ac:dyDescent="0.2">
      <c r="A529" s="29" t="s">
        <v>336</v>
      </c>
      <c r="B529" s="73">
        <v>2</v>
      </c>
      <c r="C529" s="74"/>
      <c r="D529" s="74">
        <v>79</v>
      </c>
      <c r="E529" s="31" t="s">
        <v>338</v>
      </c>
      <c r="F529" s="31" t="s">
        <v>337</v>
      </c>
      <c r="G529" s="156">
        <f>((462500-476133)/476133)*100</f>
        <v>-2.863275597364602</v>
      </c>
    </row>
    <row r="530" spans="1:7" ht="14.25" x14ac:dyDescent="0.2">
      <c r="A530" s="65"/>
      <c r="B530" s="73">
        <v>1</v>
      </c>
      <c r="C530" s="74"/>
      <c r="D530" s="74">
        <v>91</v>
      </c>
      <c r="E530" s="31" t="s">
        <v>339</v>
      </c>
      <c r="F530" s="31">
        <v>500000</v>
      </c>
      <c r="G530" s="156">
        <f>((F530-539429)/539429)*100</f>
        <v>-7.3093956757979264</v>
      </c>
    </row>
    <row r="531" spans="1:7" ht="14.25" x14ac:dyDescent="0.2">
      <c r="A531" s="29" t="s">
        <v>341</v>
      </c>
      <c r="B531" s="73">
        <v>1</v>
      </c>
      <c r="C531" s="74"/>
      <c r="D531" s="74">
        <v>109</v>
      </c>
      <c r="E531" s="31" t="s">
        <v>59</v>
      </c>
      <c r="F531" s="31">
        <v>620000</v>
      </c>
      <c r="G531" s="156" t="s">
        <v>60</v>
      </c>
    </row>
    <row r="533" spans="1:7" x14ac:dyDescent="0.2">
      <c r="A533" s="41" t="s">
        <v>1622</v>
      </c>
      <c r="B533" s="30"/>
      <c r="C533" s="186"/>
      <c r="D533" s="186"/>
      <c r="E533" s="30"/>
      <c r="F533" s="30"/>
      <c r="G533" s="32"/>
    </row>
    <row r="534" spans="1:7" ht="14.25" x14ac:dyDescent="0.2">
      <c r="A534" s="29" t="s">
        <v>1704</v>
      </c>
      <c r="B534" s="30">
        <v>1</v>
      </c>
      <c r="C534" s="186"/>
      <c r="D534" s="186">
        <v>122</v>
      </c>
      <c r="E534" s="70">
        <v>350000</v>
      </c>
      <c r="F534" s="70">
        <v>372000</v>
      </c>
      <c r="G534" s="32">
        <f>SUM(F534-E534)/E534*100</f>
        <v>6.2857142857142865</v>
      </c>
    </row>
  </sheetData>
  <mergeCells count="6">
    <mergeCell ref="E6:F6"/>
    <mergeCell ref="G6:G7"/>
    <mergeCell ref="A6:A7"/>
    <mergeCell ref="B6:B7"/>
    <mergeCell ref="C6:C7"/>
    <mergeCell ref="D6:D7"/>
  </mergeCells>
  <phoneticPr fontId="0" type="noConversion"/>
  <pageMargins left="0.27559055118110237" right="0.23622047244094491" top="0.98425196850393704" bottom="0.98425196850393704" header="0.51181102362204722" footer="0.51181102362204722"/>
  <pageSetup paperSize="9" scale="69" orientation="portrait" cellComments="asDisplayed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97"/>
  <sheetViews>
    <sheetView topLeftCell="A2" zoomScale="85" zoomScaleNormal="85" zoomScaleSheetLayoutView="85" workbookViewId="0">
      <pane xSplit="1" ySplit="7" topLeftCell="B27" activePane="bottomRight" state="frozen"/>
      <selection activeCell="F38" sqref="F38"/>
      <selection pane="topRight" activeCell="F38" sqref="F38"/>
      <selection pane="bottomLeft" activeCell="F38" sqref="F38"/>
      <selection pane="bottomRight" activeCell="E51" sqref="E51"/>
    </sheetView>
  </sheetViews>
  <sheetFormatPr defaultColWidth="9.140625" defaultRowHeight="14.25" x14ac:dyDescent="0.2"/>
  <cols>
    <col min="1" max="1" width="45.7109375" style="20" customWidth="1"/>
    <col min="2" max="2" width="13.85546875" style="20" customWidth="1"/>
    <col min="3" max="3" width="13.85546875" style="75" customWidth="1"/>
    <col min="4" max="4" width="20.7109375" style="20" customWidth="1"/>
    <col min="5" max="5" width="20.7109375" style="22" customWidth="1"/>
    <col min="6" max="6" width="13.7109375" style="131" customWidth="1"/>
    <col min="7" max="16384" width="9.140625" style="20"/>
  </cols>
  <sheetData>
    <row r="2" spans="1:6" ht="15" x14ac:dyDescent="0.25">
      <c r="A2" s="19" t="s">
        <v>2041</v>
      </c>
    </row>
    <row r="3" spans="1:6" ht="15" x14ac:dyDescent="0.25">
      <c r="A3" s="19" t="s">
        <v>43</v>
      </c>
      <c r="B3" s="19"/>
      <c r="C3" s="142"/>
    </row>
    <row r="4" spans="1:6" ht="15" x14ac:dyDescent="0.25">
      <c r="A4" s="21" t="s">
        <v>49</v>
      </c>
      <c r="B4" s="19"/>
      <c r="C4" s="142"/>
    </row>
    <row r="7" spans="1:6" ht="20.100000000000001" customHeight="1" x14ac:dyDescent="0.2">
      <c r="A7" s="281" t="s">
        <v>48</v>
      </c>
      <c r="B7" s="281" t="s">
        <v>18</v>
      </c>
      <c r="C7" s="295" t="s">
        <v>55</v>
      </c>
      <c r="D7" s="281" t="s">
        <v>56</v>
      </c>
      <c r="E7" s="281"/>
      <c r="F7" s="285" t="s">
        <v>19</v>
      </c>
    </row>
    <row r="8" spans="1:6" ht="32.1" customHeight="1" x14ac:dyDescent="0.2">
      <c r="A8" s="281"/>
      <c r="B8" s="281"/>
      <c r="C8" s="295"/>
      <c r="D8" s="283" t="s">
        <v>71</v>
      </c>
      <c r="E8" s="283" t="s">
        <v>72</v>
      </c>
      <c r="F8" s="285"/>
    </row>
    <row r="10" spans="1:6" ht="15" x14ac:dyDescent="0.25">
      <c r="A10" s="19"/>
    </row>
    <row r="11" spans="1:6" ht="15" x14ac:dyDescent="0.25">
      <c r="A11" s="286" t="s">
        <v>193</v>
      </c>
      <c r="B11" s="296"/>
      <c r="C11" s="297"/>
      <c r="D11" s="296"/>
      <c r="E11" s="298"/>
      <c r="F11" s="299"/>
    </row>
    <row r="12" spans="1:6" ht="15" x14ac:dyDescent="0.25">
      <c r="A12" s="19"/>
    </row>
    <row r="13" spans="1:6" ht="15" x14ac:dyDescent="0.25">
      <c r="A13" s="19" t="s">
        <v>79</v>
      </c>
      <c r="B13" s="78"/>
      <c r="C13" s="23"/>
      <c r="D13" s="23"/>
      <c r="F13" s="26"/>
    </row>
    <row r="14" spans="1:6" x14ac:dyDescent="0.2">
      <c r="A14" s="29" t="s">
        <v>429</v>
      </c>
      <c r="B14" s="22">
        <v>1</v>
      </c>
      <c r="C14" s="23">
        <v>909</v>
      </c>
      <c r="D14" s="23" t="s">
        <v>59</v>
      </c>
      <c r="E14" s="23">
        <v>1035</v>
      </c>
      <c r="F14" s="22" t="s">
        <v>60</v>
      </c>
    </row>
    <row r="15" spans="1:6" x14ac:dyDescent="0.2">
      <c r="B15" s="22"/>
      <c r="C15" s="23"/>
      <c r="D15" s="23"/>
      <c r="E15" s="23"/>
      <c r="F15" s="22"/>
    </row>
    <row r="16" spans="1:6" ht="15" x14ac:dyDescent="0.25">
      <c r="A16" s="33"/>
      <c r="B16" s="34"/>
      <c r="C16" s="35"/>
      <c r="D16" s="34"/>
      <c r="E16" s="34"/>
      <c r="F16" s="36"/>
    </row>
    <row r="17" spans="1:8" ht="15" x14ac:dyDescent="0.25">
      <c r="A17" s="286" t="s">
        <v>2015</v>
      </c>
      <c r="B17" s="296"/>
      <c r="C17" s="297"/>
      <c r="D17" s="296"/>
      <c r="E17" s="298"/>
      <c r="F17" s="299"/>
    </row>
    <row r="18" spans="1:8" x14ac:dyDescent="0.2">
      <c r="A18" s="143"/>
      <c r="B18" s="22"/>
      <c r="C18" s="23"/>
      <c r="D18" s="22"/>
      <c r="F18" s="26"/>
    </row>
    <row r="19" spans="1:8" ht="15" x14ac:dyDescent="0.25">
      <c r="A19" s="19" t="s">
        <v>79</v>
      </c>
      <c r="B19" s="78"/>
      <c r="C19" s="23"/>
      <c r="D19" s="23"/>
      <c r="F19" s="26"/>
    </row>
    <row r="20" spans="1:8" x14ac:dyDescent="0.2">
      <c r="A20" s="20" t="s">
        <v>358</v>
      </c>
      <c r="B20" s="22">
        <v>1</v>
      </c>
      <c r="C20" s="23">
        <v>750</v>
      </c>
      <c r="D20" s="23" t="s">
        <v>59</v>
      </c>
      <c r="E20" s="23">
        <v>1935</v>
      </c>
      <c r="F20" s="22" t="s">
        <v>60</v>
      </c>
    </row>
    <row r="21" spans="1:8" x14ac:dyDescent="0.2">
      <c r="A21" s="20" t="s">
        <v>419</v>
      </c>
      <c r="B21" s="22">
        <v>1</v>
      </c>
      <c r="C21" s="23">
        <v>842</v>
      </c>
      <c r="D21" s="23" t="s">
        <v>59</v>
      </c>
      <c r="E21" s="23">
        <v>1639</v>
      </c>
      <c r="F21" s="22" t="s">
        <v>60</v>
      </c>
    </row>
    <row r="22" spans="1:8" x14ac:dyDescent="0.2">
      <c r="A22" s="20" t="s">
        <v>348</v>
      </c>
      <c r="B22" s="22">
        <v>1</v>
      </c>
      <c r="C22" s="23">
        <v>1546</v>
      </c>
      <c r="D22" s="23" t="s">
        <v>59</v>
      </c>
      <c r="E22" s="23">
        <v>3674</v>
      </c>
      <c r="F22" s="22" t="s">
        <v>60</v>
      </c>
    </row>
    <row r="23" spans="1:8" ht="15" x14ac:dyDescent="0.25">
      <c r="B23" s="78"/>
      <c r="C23" s="23"/>
      <c r="D23" s="23"/>
      <c r="F23" s="26"/>
    </row>
    <row r="24" spans="1:8" ht="15" x14ac:dyDescent="0.25">
      <c r="A24" s="19" t="s">
        <v>1515</v>
      </c>
      <c r="G24" s="135"/>
      <c r="H24" s="83"/>
    </row>
    <row r="25" spans="1:8" x14ac:dyDescent="0.2">
      <c r="A25" s="20" t="s">
        <v>1535</v>
      </c>
      <c r="B25" s="73">
        <v>1</v>
      </c>
      <c r="C25" s="23">
        <v>413</v>
      </c>
      <c r="D25" s="22" t="s">
        <v>59</v>
      </c>
      <c r="E25" s="22">
        <v>68</v>
      </c>
      <c r="F25" s="26" t="s">
        <v>60</v>
      </c>
      <c r="G25" s="135"/>
      <c r="H25" s="83"/>
    </row>
    <row r="26" spans="1:8" x14ac:dyDescent="0.2">
      <c r="B26" s="73"/>
      <c r="C26" s="23"/>
      <c r="D26" s="22"/>
      <c r="F26" s="26"/>
      <c r="G26" s="135"/>
      <c r="H26" s="83"/>
    </row>
    <row r="27" spans="1:8" ht="15" x14ac:dyDescent="0.25">
      <c r="A27" s="19" t="s">
        <v>81</v>
      </c>
    </row>
    <row r="28" spans="1:8" x14ac:dyDescent="0.2">
      <c r="A28" s="20" t="s">
        <v>300</v>
      </c>
      <c r="B28" s="22">
        <v>1</v>
      </c>
      <c r="C28" s="23">
        <v>1349</v>
      </c>
      <c r="D28" s="31" t="s">
        <v>59</v>
      </c>
      <c r="E28" s="31">
        <v>311</v>
      </c>
      <c r="F28" s="26" t="s">
        <v>60</v>
      </c>
    </row>
    <row r="29" spans="1:8" x14ac:dyDescent="0.2">
      <c r="B29" s="22">
        <v>1</v>
      </c>
      <c r="C29" s="23">
        <v>3035</v>
      </c>
      <c r="D29" s="31" t="s">
        <v>59</v>
      </c>
      <c r="E29" s="31">
        <v>264</v>
      </c>
      <c r="F29" s="71" t="s">
        <v>60</v>
      </c>
    </row>
    <row r="30" spans="1:8" ht="15" x14ac:dyDescent="0.25">
      <c r="B30" s="78"/>
      <c r="C30" s="23"/>
      <c r="D30" s="22"/>
      <c r="F30" s="26"/>
    </row>
    <row r="31" spans="1:8" ht="15" x14ac:dyDescent="0.25">
      <c r="A31" s="136" t="s">
        <v>1536</v>
      </c>
      <c r="B31" s="127"/>
      <c r="C31" s="137"/>
      <c r="D31" s="127"/>
      <c r="E31" s="130"/>
      <c r="F31" s="138"/>
    </row>
    <row r="32" spans="1:8" x14ac:dyDescent="0.2">
      <c r="A32" s="139" t="s">
        <v>1537</v>
      </c>
      <c r="B32" s="129">
        <v>1</v>
      </c>
      <c r="C32" s="133">
        <v>697</v>
      </c>
      <c r="D32" s="129" t="s">
        <v>59</v>
      </c>
      <c r="E32" s="129">
        <v>287</v>
      </c>
      <c r="F32" s="140" t="s">
        <v>60</v>
      </c>
    </row>
    <row r="33" spans="1:6" x14ac:dyDescent="0.2">
      <c r="A33" s="139"/>
      <c r="B33" s="129"/>
      <c r="C33" s="133"/>
      <c r="D33" s="129"/>
      <c r="E33" s="129"/>
      <c r="F33" s="140"/>
    </row>
    <row r="34" spans="1:6" ht="15" x14ac:dyDescent="0.25">
      <c r="A34" s="19" t="s">
        <v>1518</v>
      </c>
      <c r="B34" s="78"/>
      <c r="C34" s="23"/>
      <c r="D34" s="22"/>
      <c r="F34" s="26"/>
    </row>
    <row r="35" spans="1:6" x14ac:dyDescent="0.2">
      <c r="A35" s="20" t="s">
        <v>1539</v>
      </c>
      <c r="B35" s="22">
        <v>2</v>
      </c>
      <c r="C35" s="23">
        <v>346</v>
      </c>
      <c r="D35" s="22" t="s">
        <v>59</v>
      </c>
      <c r="E35" s="22">
        <v>90</v>
      </c>
      <c r="F35" s="26" t="s">
        <v>60</v>
      </c>
    </row>
    <row r="36" spans="1:6" x14ac:dyDescent="0.2">
      <c r="A36" s="20" t="s">
        <v>1540</v>
      </c>
      <c r="B36" s="22">
        <v>3</v>
      </c>
      <c r="C36" s="23">
        <v>372</v>
      </c>
      <c r="D36" s="22" t="s">
        <v>59</v>
      </c>
      <c r="E36" s="22">
        <v>54</v>
      </c>
      <c r="F36" s="26" t="s">
        <v>60</v>
      </c>
    </row>
    <row r="37" spans="1:6" x14ac:dyDescent="0.2">
      <c r="A37" s="20" t="s">
        <v>1541</v>
      </c>
      <c r="B37" s="22">
        <v>2</v>
      </c>
      <c r="C37" s="23">
        <v>384</v>
      </c>
      <c r="D37" s="22" t="s">
        <v>59</v>
      </c>
      <c r="E37" s="22">
        <v>55</v>
      </c>
      <c r="F37" s="26" t="s">
        <v>60</v>
      </c>
    </row>
    <row r="38" spans="1:6" s="127" customFormat="1" x14ac:dyDescent="0.2">
      <c r="A38" s="141" t="s">
        <v>1538</v>
      </c>
      <c r="B38" s="129">
        <v>1</v>
      </c>
      <c r="C38" s="133">
        <v>921</v>
      </c>
      <c r="D38" s="129" t="s">
        <v>59</v>
      </c>
      <c r="E38" s="129">
        <v>722</v>
      </c>
      <c r="F38" s="140" t="s">
        <v>60</v>
      </c>
    </row>
    <row r="39" spans="1:6" x14ac:dyDescent="0.2">
      <c r="B39" s="22"/>
      <c r="C39" s="23"/>
      <c r="D39" s="22"/>
      <c r="F39" s="26"/>
    </row>
    <row r="40" spans="1:6" ht="15" x14ac:dyDescent="0.25">
      <c r="A40" s="19" t="s">
        <v>78</v>
      </c>
      <c r="B40" s="78"/>
      <c r="C40" s="23"/>
      <c r="D40" s="23"/>
      <c r="F40" s="26"/>
    </row>
    <row r="41" spans="1:6" x14ac:dyDescent="0.2">
      <c r="A41" s="20" t="s">
        <v>316</v>
      </c>
      <c r="B41" s="22">
        <v>1</v>
      </c>
      <c r="C41" s="23">
        <v>4049</v>
      </c>
      <c r="D41" s="23" t="s">
        <v>59</v>
      </c>
      <c r="E41" s="22">
        <v>62</v>
      </c>
      <c r="F41" s="22" t="s">
        <v>60</v>
      </c>
    </row>
    <row r="42" spans="1:6" ht="15" x14ac:dyDescent="0.25">
      <c r="B42" s="78"/>
      <c r="C42" s="23"/>
      <c r="D42" s="23"/>
      <c r="F42" s="26"/>
    </row>
    <row r="43" spans="1:6" x14ac:dyDescent="0.2">
      <c r="D43" s="75"/>
    </row>
    <row r="44" spans="1:6" ht="15" x14ac:dyDescent="0.25">
      <c r="A44" s="286" t="s">
        <v>73</v>
      </c>
      <c r="B44" s="296"/>
      <c r="C44" s="297"/>
      <c r="D44" s="296"/>
      <c r="E44" s="298"/>
      <c r="F44" s="299"/>
    </row>
    <row r="45" spans="1:6" ht="15" x14ac:dyDescent="0.25">
      <c r="B45" s="78"/>
      <c r="C45" s="23"/>
      <c r="D45" s="23"/>
      <c r="E45" s="78"/>
      <c r="F45" s="78"/>
    </row>
    <row r="46" spans="1:6" ht="15" x14ac:dyDescent="0.25">
      <c r="A46" s="19" t="s">
        <v>78</v>
      </c>
      <c r="B46" s="78"/>
      <c r="C46" s="23"/>
      <c r="D46" s="23"/>
      <c r="F46" s="26"/>
    </row>
    <row r="47" spans="1:6" x14ac:dyDescent="0.2">
      <c r="A47" s="20" t="s">
        <v>261</v>
      </c>
      <c r="B47" s="22">
        <v>1</v>
      </c>
      <c r="C47" s="23">
        <v>7551</v>
      </c>
      <c r="D47" s="23" t="s">
        <v>59</v>
      </c>
      <c r="E47" s="22">
        <v>305</v>
      </c>
      <c r="F47" s="22" t="s">
        <v>60</v>
      </c>
    </row>
    <row r="48" spans="1:6" ht="15" x14ac:dyDescent="0.25">
      <c r="B48" s="78"/>
      <c r="C48" s="23"/>
      <c r="D48" s="23"/>
      <c r="F48" s="26"/>
    </row>
    <row r="49" spans="2:6" ht="15" x14ac:dyDescent="0.25">
      <c r="B49" s="78"/>
      <c r="C49" s="23"/>
      <c r="D49" s="23"/>
      <c r="E49" s="78"/>
      <c r="F49" s="78"/>
    </row>
    <row r="50" spans="2:6" ht="15" x14ac:dyDescent="0.25">
      <c r="B50" s="78"/>
      <c r="C50" s="23"/>
      <c r="D50" s="23"/>
      <c r="E50" s="78"/>
      <c r="F50" s="78"/>
    </row>
    <row r="51" spans="2:6" ht="15" x14ac:dyDescent="0.25">
      <c r="B51" s="78"/>
      <c r="C51" s="23"/>
      <c r="D51" s="23"/>
      <c r="E51" s="78"/>
      <c r="F51" s="78"/>
    </row>
    <row r="52" spans="2:6" ht="15" x14ac:dyDescent="0.25">
      <c r="B52" s="78"/>
      <c r="C52" s="23"/>
      <c r="D52" s="23"/>
      <c r="E52" s="78"/>
      <c r="F52" s="78"/>
    </row>
    <row r="53" spans="2:6" ht="15" x14ac:dyDescent="0.25">
      <c r="B53" s="78"/>
      <c r="C53" s="23"/>
      <c r="D53" s="23"/>
      <c r="F53" s="26"/>
    </row>
    <row r="54" spans="2:6" ht="15" x14ac:dyDescent="0.25">
      <c r="B54" s="78"/>
      <c r="C54" s="144"/>
      <c r="D54" s="23"/>
      <c r="F54" s="26"/>
    </row>
    <row r="55" spans="2:6" ht="15" x14ac:dyDescent="0.25">
      <c r="B55" s="78"/>
      <c r="C55" s="23"/>
      <c r="D55" s="23"/>
      <c r="E55" s="78"/>
      <c r="F55" s="78"/>
    </row>
    <row r="56" spans="2:6" ht="15" x14ac:dyDescent="0.25">
      <c r="B56" s="78"/>
      <c r="C56" s="23"/>
      <c r="D56" s="23"/>
      <c r="E56" s="78"/>
      <c r="F56" s="78"/>
    </row>
    <row r="57" spans="2:6" ht="15" x14ac:dyDescent="0.25">
      <c r="B57" s="78"/>
      <c r="C57" s="23"/>
      <c r="D57" s="23"/>
      <c r="E57" s="78"/>
      <c r="F57" s="78"/>
    </row>
    <row r="58" spans="2:6" ht="15" x14ac:dyDescent="0.25">
      <c r="B58" s="78"/>
      <c r="C58" s="23"/>
      <c r="D58" s="23"/>
      <c r="E58" s="78"/>
      <c r="F58" s="78"/>
    </row>
    <row r="59" spans="2:6" ht="15" x14ac:dyDescent="0.25">
      <c r="B59" s="78"/>
      <c r="C59" s="23"/>
      <c r="D59" s="23"/>
      <c r="F59" s="26"/>
    </row>
    <row r="60" spans="2:6" ht="15" x14ac:dyDescent="0.25">
      <c r="B60" s="78"/>
      <c r="C60" s="23"/>
      <c r="D60" s="23"/>
      <c r="E60" s="78"/>
      <c r="F60" s="78"/>
    </row>
    <row r="61" spans="2:6" x14ac:dyDescent="0.2">
      <c r="B61" s="22"/>
      <c r="C61" s="23"/>
      <c r="D61" s="23"/>
      <c r="F61" s="26"/>
    </row>
    <row r="62" spans="2:6" x14ac:dyDescent="0.2">
      <c r="B62" s="22"/>
      <c r="C62" s="23"/>
      <c r="D62" s="23"/>
      <c r="F62" s="26"/>
    </row>
    <row r="63" spans="2:6" x14ac:dyDescent="0.2">
      <c r="B63" s="22"/>
      <c r="C63" s="23"/>
      <c r="D63" s="23"/>
      <c r="F63" s="26"/>
    </row>
    <row r="64" spans="2:6" x14ac:dyDescent="0.2">
      <c r="B64" s="22"/>
      <c r="C64" s="23"/>
      <c r="D64" s="23"/>
      <c r="F64" s="26"/>
    </row>
    <row r="65" spans="1:6" x14ac:dyDescent="0.2">
      <c r="B65" s="22"/>
      <c r="C65" s="23"/>
      <c r="D65" s="23"/>
      <c r="F65" s="26"/>
    </row>
    <row r="66" spans="1:6" x14ac:dyDescent="0.2">
      <c r="B66" s="22"/>
      <c r="C66" s="23"/>
      <c r="D66" s="23"/>
      <c r="F66" s="26"/>
    </row>
    <row r="67" spans="1:6" x14ac:dyDescent="0.2">
      <c r="B67" s="22"/>
      <c r="C67" s="23"/>
      <c r="D67" s="23"/>
      <c r="F67" s="26"/>
    </row>
    <row r="68" spans="1:6" x14ac:dyDescent="0.2">
      <c r="B68" s="22"/>
      <c r="C68" s="23"/>
      <c r="D68" s="23"/>
      <c r="F68" s="26"/>
    </row>
    <row r="69" spans="1:6" ht="15" x14ac:dyDescent="0.25">
      <c r="A69" s="19"/>
      <c r="B69" s="22"/>
      <c r="C69" s="23"/>
      <c r="D69" s="23"/>
      <c r="F69" s="26"/>
    </row>
    <row r="70" spans="1:6" x14ac:dyDescent="0.2">
      <c r="B70" s="22"/>
      <c r="C70" s="23"/>
      <c r="D70" s="23"/>
      <c r="F70" s="26"/>
    </row>
    <row r="71" spans="1:6" ht="15" x14ac:dyDescent="0.25">
      <c r="B71" s="78"/>
      <c r="C71" s="23"/>
      <c r="D71" s="23"/>
      <c r="E71" s="78"/>
      <c r="F71" s="78"/>
    </row>
    <row r="72" spans="1:6" ht="15" x14ac:dyDescent="0.25">
      <c r="B72" s="78"/>
      <c r="C72" s="23"/>
      <c r="D72" s="23"/>
      <c r="E72" s="78"/>
      <c r="F72" s="78"/>
    </row>
    <row r="73" spans="1:6" ht="15" x14ac:dyDescent="0.25">
      <c r="B73" s="78"/>
      <c r="C73" s="23"/>
      <c r="D73" s="23"/>
      <c r="E73" s="78"/>
      <c r="F73" s="78"/>
    </row>
    <row r="74" spans="1:6" ht="15" x14ac:dyDescent="0.25">
      <c r="B74" s="78"/>
      <c r="C74" s="23"/>
      <c r="D74" s="23"/>
      <c r="E74" s="78"/>
      <c r="F74" s="78"/>
    </row>
    <row r="75" spans="1:6" x14ac:dyDescent="0.2">
      <c r="B75" s="22"/>
      <c r="C75" s="23"/>
      <c r="D75" s="23"/>
      <c r="F75" s="26"/>
    </row>
    <row r="76" spans="1:6" x14ac:dyDescent="0.2">
      <c r="B76" s="22"/>
      <c r="C76" s="23"/>
      <c r="D76" s="23"/>
      <c r="F76" s="26"/>
    </row>
    <row r="77" spans="1:6" x14ac:dyDescent="0.2">
      <c r="B77" s="22"/>
      <c r="C77" s="23"/>
      <c r="D77" s="23"/>
      <c r="F77" s="26"/>
    </row>
    <row r="78" spans="1:6" x14ac:dyDescent="0.2">
      <c r="B78" s="22"/>
      <c r="C78" s="23"/>
      <c r="D78" s="23"/>
      <c r="F78" s="26"/>
    </row>
    <row r="79" spans="1:6" x14ac:dyDescent="0.2">
      <c r="B79" s="22"/>
      <c r="C79" s="23"/>
      <c r="D79" s="23"/>
      <c r="F79" s="26"/>
    </row>
    <row r="81" spans="1:6" ht="15" x14ac:dyDescent="0.25">
      <c r="A81" s="19"/>
    </row>
    <row r="82" spans="1:6" x14ac:dyDescent="0.2">
      <c r="B82" s="22"/>
      <c r="C82" s="23"/>
      <c r="D82" s="22"/>
      <c r="F82" s="26"/>
    </row>
    <row r="83" spans="1:6" x14ac:dyDescent="0.2">
      <c r="B83" s="22"/>
      <c r="C83" s="23"/>
      <c r="D83" s="22"/>
      <c r="F83" s="26"/>
    </row>
    <row r="84" spans="1:6" x14ac:dyDescent="0.2">
      <c r="B84" s="22"/>
      <c r="C84" s="23"/>
      <c r="D84" s="22"/>
      <c r="F84" s="26"/>
    </row>
    <row r="85" spans="1:6" x14ac:dyDescent="0.2">
      <c r="B85" s="22"/>
      <c r="C85" s="23"/>
      <c r="D85" s="22"/>
      <c r="F85" s="26"/>
    </row>
    <row r="86" spans="1:6" x14ac:dyDescent="0.2">
      <c r="B86" s="22"/>
      <c r="C86" s="23"/>
      <c r="D86" s="22"/>
      <c r="F86" s="26"/>
    </row>
    <row r="87" spans="1:6" x14ac:dyDescent="0.2">
      <c r="B87" s="22"/>
      <c r="C87" s="23"/>
      <c r="D87" s="22"/>
      <c r="F87" s="26"/>
    </row>
    <row r="88" spans="1:6" x14ac:dyDescent="0.2">
      <c r="B88" s="22"/>
      <c r="C88" s="23"/>
      <c r="D88" s="22"/>
      <c r="F88" s="26"/>
    </row>
    <row r="89" spans="1:6" x14ac:dyDescent="0.2">
      <c r="B89" s="22"/>
      <c r="C89" s="23"/>
      <c r="D89" s="22"/>
      <c r="F89" s="26"/>
    </row>
    <row r="90" spans="1:6" x14ac:dyDescent="0.2">
      <c r="B90" s="22"/>
      <c r="C90" s="23"/>
      <c r="D90" s="22"/>
      <c r="F90" s="26"/>
    </row>
    <row r="91" spans="1:6" x14ac:dyDescent="0.2">
      <c r="B91" s="22"/>
      <c r="C91" s="23"/>
      <c r="D91" s="22"/>
      <c r="F91" s="26"/>
    </row>
    <row r="92" spans="1:6" x14ac:dyDescent="0.2">
      <c r="B92" s="22"/>
      <c r="C92" s="23"/>
      <c r="D92" s="22"/>
      <c r="F92" s="26"/>
    </row>
    <row r="94" spans="1:6" ht="15" x14ac:dyDescent="0.25">
      <c r="A94" s="19"/>
    </row>
    <row r="95" spans="1:6" x14ac:dyDescent="0.2">
      <c r="B95" s="22"/>
      <c r="C95" s="23"/>
      <c r="D95" s="22"/>
      <c r="F95" s="26"/>
    </row>
    <row r="96" spans="1:6" x14ac:dyDescent="0.2">
      <c r="B96" s="22"/>
      <c r="C96" s="23"/>
      <c r="D96" s="22"/>
      <c r="F96" s="26"/>
    </row>
    <row r="97" spans="1:1" ht="15" x14ac:dyDescent="0.25">
      <c r="A97" s="19"/>
    </row>
  </sheetData>
  <mergeCells count="5">
    <mergeCell ref="F7:F8"/>
    <mergeCell ref="A7:A8"/>
    <mergeCell ref="B7:B8"/>
    <mergeCell ref="C7:C8"/>
    <mergeCell ref="D7:E7"/>
  </mergeCells>
  <phoneticPr fontId="0" type="noConversion"/>
  <pageMargins left="0.47244094488188981" right="0.35433070866141736" top="0.98425196850393704" bottom="0.98425196850393704" header="0.51181102362204722" footer="0.51181102362204722"/>
  <pageSetup paperSize="9" scale="71" orientation="portrait" cellComments="asDisplayed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643"/>
  <sheetViews>
    <sheetView zoomScale="85" zoomScaleNormal="85" zoomScaleSheetLayoutView="75" workbookViewId="0">
      <pane ySplit="7" topLeftCell="A95" activePane="bottomLeft" state="frozen"/>
      <selection activeCell="F38" sqref="F38"/>
      <selection pane="bottomLeft" activeCell="D112" sqref="D112"/>
    </sheetView>
  </sheetViews>
  <sheetFormatPr defaultColWidth="9.140625" defaultRowHeight="14.25" x14ac:dyDescent="0.2"/>
  <cols>
    <col min="1" max="1" width="45.7109375" style="20" customWidth="1"/>
    <col min="2" max="2" width="14.85546875" style="20" customWidth="1"/>
    <col min="3" max="3" width="20.7109375" style="20" customWidth="1"/>
    <col min="4" max="4" width="20.7109375" style="22" customWidth="1"/>
    <col min="5" max="5" width="13.7109375" style="43" customWidth="1"/>
    <col min="6" max="6" width="13.7109375" style="26" customWidth="1"/>
    <col min="7" max="16384" width="9.140625" style="20"/>
  </cols>
  <sheetData>
    <row r="2" spans="1:6" ht="15" x14ac:dyDescent="0.25">
      <c r="A2" s="19" t="s">
        <v>2042</v>
      </c>
    </row>
    <row r="3" spans="1:6" ht="15" x14ac:dyDescent="0.25">
      <c r="A3" s="19" t="s">
        <v>2017</v>
      </c>
    </row>
    <row r="4" spans="1:6" x14ac:dyDescent="0.2">
      <c r="A4" s="21" t="s">
        <v>2018</v>
      </c>
    </row>
    <row r="6" spans="1:6" ht="27" customHeight="1" x14ac:dyDescent="0.2">
      <c r="A6" s="281" t="s">
        <v>48</v>
      </c>
      <c r="B6" s="281" t="s">
        <v>57</v>
      </c>
      <c r="C6" s="281" t="s">
        <v>4</v>
      </c>
      <c r="D6" s="281"/>
      <c r="E6" s="300" t="s">
        <v>20</v>
      </c>
      <c r="F6" s="285" t="s">
        <v>21</v>
      </c>
    </row>
    <row r="7" spans="1:6" ht="37.5" customHeight="1" x14ac:dyDescent="0.2">
      <c r="A7" s="281"/>
      <c r="B7" s="281"/>
      <c r="C7" s="283" t="s">
        <v>71</v>
      </c>
      <c r="D7" s="283" t="s">
        <v>72</v>
      </c>
      <c r="E7" s="301"/>
      <c r="F7" s="285"/>
    </row>
    <row r="9" spans="1:6" ht="15" x14ac:dyDescent="0.25">
      <c r="A9" s="286" t="s">
        <v>105</v>
      </c>
      <c r="B9" s="298"/>
      <c r="C9" s="298"/>
      <c r="D9" s="298"/>
      <c r="E9" s="302"/>
      <c r="F9" s="303"/>
    </row>
    <row r="10" spans="1:6" ht="15" x14ac:dyDescent="0.25">
      <c r="A10" s="19"/>
      <c r="B10" s="22"/>
      <c r="C10" s="22"/>
    </row>
    <row r="11" spans="1:6" ht="15" x14ac:dyDescent="0.2">
      <c r="A11" s="66" t="s">
        <v>75</v>
      </c>
      <c r="B11" s="67"/>
      <c r="C11" s="67"/>
      <c r="D11" s="67"/>
      <c r="E11" s="67"/>
      <c r="F11" s="68"/>
    </row>
    <row r="12" spans="1:6" x14ac:dyDescent="0.2">
      <c r="A12" s="69" t="s">
        <v>450</v>
      </c>
      <c r="B12" s="70">
        <v>90</v>
      </c>
      <c r="C12" s="70" t="s">
        <v>59</v>
      </c>
      <c r="D12" s="70">
        <v>750</v>
      </c>
      <c r="E12" s="70" t="s">
        <v>60</v>
      </c>
      <c r="F12" s="71">
        <v>3.3</v>
      </c>
    </row>
    <row r="13" spans="1:6" s="127" customFormat="1" x14ac:dyDescent="0.2">
      <c r="A13" s="128" t="s">
        <v>371</v>
      </c>
      <c r="B13" s="133">
        <v>87</v>
      </c>
      <c r="C13" s="133">
        <v>440</v>
      </c>
      <c r="D13" s="133">
        <v>440</v>
      </c>
      <c r="E13" s="217" t="s">
        <v>1</v>
      </c>
      <c r="F13" s="140">
        <v>1.8</v>
      </c>
    </row>
    <row r="14" spans="1:6" x14ac:dyDescent="0.2">
      <c r="A14" s="69" t="s">
        <v>451</v>
      </c>
      <c r="B14" s="70">
        <v>84</v>
      </c>
      <c r="C14" s="70">
        <v>600</v>
      </c>
      <c r="D14" s="70">
        <v>600</v>
      </c>
      <c r="E14" s="70" t="s">
        <v>1</v>
      </c>
      <c r="F14" s="71">
        <v>3.1</v>
      </c>
    </row>
    <row r="15" spans="1:6" x14ac:dyDescent="0.2">
      <c r="A15" s="69" t="s">
        <v>452</v>
      </c>
      <c r="B15" s="70">
        <v>78</v>
      </c>
      <c r="C15" s="70" t="s">
        <v>453</v>
      </c>
      <c r="D15" s="70" t="s">
        <v>453</v>
      </c>
      <c r="E15" s="70" t="s">
        <v>1</v>
      </c>
      <c r="F15" s="71">
        <v>3.8</v>
      </c>
    </row>
    <row r="16" spans="1:6" x14ac:dyDescent="0.2">
      <c r="A16" s="69" t="s">
        <v>435</v>
      </c>
      <c r="B16" s="70">
        <v>68</v>
      </c>
      <c r="C16" s="70">
        <v>700</v>
      </c>
      <c r="D16" s="70">
        <v>700</v>
      </c>
      <c r="E16" s="70" t="s">
        <v>1</v>
      </c>
      <c r="F16" s="71">
        <v>4.2</v>
      </c>
    </row>
    <row r="17" spans="1:6" ht="15" x14ac:dyDescent="0.25">
      <c r="A17" s="19"/>
      <c r="B17" s="22"/>
      <c r="C17" s="23"/>
      <c r="D17" s="23"/>
    </row>
    <row r="18" spans="1:6" ht="15" x14ac:dyDescent="0.25">
      <c r="A18" s="19" t="s">
        <v>74</v>
      </c>
      <c r="B18" s="22"/>
      <c r="C18" s="23"/>
      <c r="D18" s="23"/>
    </row>
    <row r="19" spans="1:6" x14ac:dyDescent="0.2">
      <c r="A19" s="20" t="s">
        <v>454</v>
      </c>
      <c r="B19" s="22">
        <v>79</v>
      </c>
      <c r="C19" s="23">
        <v>800</v>
      </c>
      <c r="D19" s="23">
        <v>800</v>
      </c>
      <c r="E19" s="71" t="s">
        <v>1</v>
      </c>
      <c r="F19" s="26">
        <v>3.2</v>
      </c>
    </row>
    <row r="20" spans="1:6" x14ac:dyDescent="0.2">
      <c r="A20" s="20" t="s">
        <v>455</v>
      </c>
      <c r="B20" s="22">
        <v>80</v>
      </c>
      <c r="C20" s="23">
        <v>650</v>
      </c>
      <c r="D20" s="23">
        <v>650</v>
      </c>
      <c r="E20" s="71" t="s">
        <v>1</v>
      </c>
      <c r="F20" s="26">
        <v>2.9</v>
      </c>
    </row>
    <row r="21" spans="1:6" x14ac:dyDescent="0.2">
      <c r="A21" s="20" t="s">
        <v>384</v>
      </c>
      <c r="B21" s="22">
        <v>86</v>
      </c>
      <c r="C21" s="23" t="s">
        <v>59</v>
      </c>
      <c r="D21" s="23">
        <v>900</v>
      </c>
      <c r="E21" s="71" t="s">
        <v>60</v>
      </c>
      <c r="F21" s="26">
        <v>4.2</v>
      </c>
    </row>
    <row r="22" spans="1:6" x14ac:dyDescent="0.2">
      <c r="A22" s="20" t="s">
        <v>456</v>
      </c>
      <c r="B22" s="22">
        <v>69</v>
      </c>
      <c r="C22" s="23" t="s">
        <v>457</v>
      </c>
      <c r="D22" s="23" t="s">
        <v>457</v>
      </c>
      <c r="E22" s="71" t="s">
        <v>1</v>
      </c>
      <c r="F22" s="26">
        <v>3.7</v>
      </c>
    </row>
    <row r="23" spans="1:6" x14ac:dyDescent="0.2">
      <c r="A23" s="20" t="s">
        <v>458</v>
      </c>
      <c r="B23" s="22">
        <v>74</v>
      </c>
      <c r="C23" s="23">
        <v>500</v>
      </c>
      <c r="D23" s="23">
        <v>500</v>
      </c>
      <c r="E23" s="71" t="s">
        <v>1</v>
      </c>
      <c r="F23" s="26">
        <v>2.8</v>
      </c>
    </row>
    <row r="24" spans="1:6" x14ac:dyDescent="0.2">
      <c r="B24" s="22"/>
      <c r="C24" s="23"/>
      <c r="D24" s="23"/>
    </row>
    <row r="25" spans="1:6" ht="15" x14ac:dyDescent="0.25">
      <c r="A25" s="19" t="s">
        <v>79</v>
      </c>
      <c r="B25" s="73"/>
      <c r="C25" s="70"/>
      <c r="D25" s="70"/>
      <c r="E25" s="71"/>
    </row>
    <row r="26" spans="1:6" x14ac:dyDescent="0.2">
      <c r="A26" s="20" t="s">
        <v>459</v>
      </c>
      <c r="B26" s="73">
        <v>74</v>
      </c>
      <c r="C26" s="70">
        <v>1600</v>
      </c>
      <c r="D26" s="70">
        <v>1600</v>
      </c>
      <c r="E26" s="71" t="s">
        <v>1</v>
      </c>
      <c r="F26" s="26">
        <v>3.8</v>
      </c>
    </row>
    <row r="27" spans="1:6" x14ac:dyDescent="0.2">
      <c r="A27" s="20" t="s">
        <v>358</v>
      </c>
      <c r="B27" s="73">
        <v>91</v>
      </c>
      <c r="C27" s="70" t="s">
        <v>460</v>
      </c>
      <c r="D27" s="70">
        <v>1200</v>
      </c>
      <c r="E27" s="71" t="s">
        <v>1</v>
      </c>
      <c r="F27" s="26">
        <v>3.1</v>
      </c>
    </row>
    <row r="28" spans="1:6" x14ac:dyDescent="0.2">
      <c r="A28" s="20" t="s">
        <v>461</v>
      </c>
      <c r="B28" s="73">
        <v>73</v>
      </c>
      <c r="C28" s="70">
        <v>1600</v>
      </c>
      <c r="D28" s="70">
        <v>1600</v>
      </c>
      <c r="E28" s="71" t="s">
        <v>1</v>
      </c>
      <c r="F28" s="26">
        <v>4.8</v>
      </c>
    </row>
    <row r="29" spans="1:6" x14ac:dyDescent="0.2">
      <c r="A29" s="69" t="s">
        <v>462</v>
      </c>
      <c r="B29" s="70">
        <v>90</v>
      </c>
      <c r="C29" s="70" t="s">
        <v>463</v>
      </c>
      <c r="D29" s="70" t="s">
        <v>463</v>
      </c>
      <c r="E29" s="70" t="s">
        <v>1</v>
      </c>
      <c r="F29" s="71">
        <v>6.6</v>
      </c>
    </row>
    <row r="30" spans="1:6" x14ac:dyDescent="0.2">
      <c r="A30" s="69" t="s">
        <v>464</v>
      </c>
      <c r="B30" s="70">
        <v>87</v>
      </c>
      <c r="C30" s="70">
        <v>1400</v>
      </c>
      <c r="D30" s="70">
        <v>1400</v>
      </c>
      <c r="E30" s="70" t="s">
        <v>1</v>
      </c>
      <c r="F30" s="71">
        <v>4.9000000000000004</v>
      </c>
    </row>
    <row r="31" spans="1:6" x14ac:dyDescent="0.2">
      <c r="A31" s="69" t="s">
        <v>365</v>
      </c>
      <c r="B31" s="70">
        <v>80</v>
      </c>
      <c r="C31" s="70">
        <v>1500</v>
      </c>
      <c r="D31" s="70">
        <v>1500</v>
      </c>
      <c r="E31" s="70" t="s">
        <v>1</v>
      </c>
      <c r="F31" s="71">
        <v>4.5</v>
      </c>
    </row>
    <row r="32" spans="1:6" x14ac:dyDescent="0.2">
      <c r="A32" s="20" t="s">
        <v>377</v>
      </c>
      <c r="B32" s="74">
        <v>64</v>
      </c>
      <c r="C32" s="70" t="s">
        <v>465</v>
      </c>
      <c r="D32" s="70" t="s">
        <v>466</v>
      </c>
      <c r="E32" s="71">
        <v>10.5</v>
      </c>
      <c r="F32" s="26">
        <v>3.9</v>
      </c>
    </row>
    <row r="33" spans="1:6" x14ac:dyDescent="0.2">
      <c r="A33" s="20" t="s">
        <v>467</v>
      </c>
      <c r="B33" s="74">
        <v>83</v>
      </c>
      <c r="C33" s="70">
        <v>1100</v>
      </c>
      <c r="D33" s="70">
        <v>1100</v>
      </c>
      <c r="E33" s="71" t="s">
        <v>1</v>
      </c>
      <c r="F33" s="26">
        <v>4.2</v>
      </c>
    </row>
    <row r="34" spans="1:6" x14ac:dyDescent="0.2">
      <c r="A34" s="20" t="s">
        <v>398</v>
      </c>
      <c r="B34" s="74">
        <v>78</v>
      </c>
      <c r="C34" s="70">
        <v>1400</v>
      </c>
      <c r="D34" s="70">
        <v>1400</v>
      </c>
      <c r="E34" s="71" t="s">
        <v>1</v>
      </c>
      <c r="F34" s="26">
        <v>4.9000000000000004</v>
      </c>
    </row>
    <row r="35" spans="1:6" x14ac:dyDescent="0.2">
      <c r="A35" s="20" t="s">
        <v>468</v>
      </c>
      <c r="B35" s="74">
        <v>78</v>
      </c>
      <c r="C35" s="70">
        <v>1000</v>
      </c>
      <c r="D35" s="70">
        <v>1000</v>
      </c>
      <c r="E35" s="71" t="s">
        <v>1</v>
      </c>
      <c r="F35" s="26">
        <v>2.9</v>
      </c>
    </row>
    <row r="36" spans="1:6" x14ac:dyDescent="0.2">
      <c r="A36" s="20" t="s">
        <v>469</v>
      </c>
      <c r="B36" s="74">
        <v>80</v>
      </c>
      <c r="C36" s="70" t="s">
        <v>470</v>
      </c>
      <c r="D36" s="70" t="s">
        <v>470</v>
      </c>
      <c r="E36" s="71" t="s">
        <v>1</v>
      </c>
      <c r="F36" s="26">
        <v>3.1</v>
      </c>
    </row>
    <row r="37" spans="1:6" x14ac:dyDescent="0.2">
      <c r="A37" s="20" t="s">
        <v>471</v>
      </c>
      <c r="B37" s="74">
        <v>74</v>
      </c>
      <c r="C37" s="70" t="s">
        <v>472</v>
      </c>
      <c r="D37" s="70" t="s">
        <v>472</v>
      </c>
      <c r="E37" s="71" t="s">
        <v>1</v>
      </c>
      <c r="F37" s="26">
        <v>3.2</v>
      </c>
    </row>
    <row r="38" spans="1:6" x14ac:dyDescent="0.2">
      <c r="A38" s="20" t="s">
        <v>473</v>
      </c>
      <c r="B38" s="74">
        <v>92</v>
      </c>
      <c r="C38" s="70">
        <v>1300</v>
      </c>
      <c r="D38" s="70">
        <v>1300</v>
      </c>
      <c r="E38" s="71" t="s">
        <v>1</v>
      </c>
      <c r="F38" s="26">
        <v>3.9</v>
      </c>
    </row>
    <row r="39" spans="1:6" x14ac:dyDescent="0.2">
      <c r="A39" s="69" t="s">
        <v>474</v>
      </c>
      <c r="B39" s="70">
        <v>62</v>
      </c>
      <c r="C39" s="70">
        <v>1000</v>
      </c>
      <c r="D39" s="70">
        <v>1000</v>
      </c>
      <c r="E39" s="72" t="s">
        <v>1</v>
      </c>
      <c r="F39" s="71">
        <v>2.4</v>
      </c>
    </row>
    <row r="40" spans="1:6" x14ac:dyDescent="0.2">
      <c r="A40" s="69" t="s">
        <v>475</v>
      </c>
      <c r="B40" s="70">
        <v>83</v>
      </c>
      <c r="C40" s="70">
        <v>1300</v>
      </c>
      <c r="D40" s="70">
        <v>1300</v>
      </c>
      <c r="E40" s="72" t="s">
        <v>1</v>
      </c>
      <c r="F40" s="71">
        <v>4.7</v>
      </c>
    </row>
    <row r="41" spans="1:6" x14ac:dyDescent="0.2">
      <c r="A41" s="69"/>
      <c r="B41" s="70"/>
      <c r="C41" s="70"/>
      <c r="D41" s="70"/>
      <c r="E41" s="72"/>
      <c r="F41" s="71"/>
    </row>
    <row r="42" spans="1:6" ht="15" x14ac:dyDescent="0.2">
      <c r="A42" s="66" t="s">
        <v>76</v>
      </c>
      <c r="B42" s="70"/>
      <c r="C42" s="70"/>
      <c r="D42" s="70"/>
      <c r="E42" s="70"/>
      <c r="F42" s="71"/>
    </row>
    <row r="43" spans="1:6" x14ac:dyDescent="0.2">
      <c r="A43" s="69" t="s">
        <v>476</v>
      </c>
      <c r="B43" s="70">
        <v>80</v>
      </c>
      <c r="C43" s="70">
        <v>1300</v>
      </c>
      <c r="D43" s="70">
        <v>1300</v>
      </c>
      <c r="E43" s="70" t="s">
        <v>1</v>
      </c>
      <c r="F43" s="71">
        <v>5.6</v>
      </c>
    </row>
    <row r="44" spans="1:6" x14ac:dyDescent="0.2">
      <c r="A44" s="69"/>
      <c r="B44" s="70"/>
      <c r="C44" s="70"/>
      <c r="D44" s="70"/>
      <c r="E44" s="70"/>
      <c r="F44" s="71"/>
    </row>
    <row r="45" spans="1:6" s="42" customFormat="1" ht="12.75" x14ac:dyDescent="0.2">
      <c r="A45" s="262" t="s">
        <v>1515</v>
      </c>
      <c r="B45" s="45"/>
      <c r="C45" s="51"/>
      <c r="D45" s="51"/>
      <c r="E45" s="60"/>
      <c r="F45" s="60"/>
    </row>
    <row r="46" spans="1:6" s="42" customFormat="1" x14ac:dyDescent="0.2">
      <c r="A46" s="76" t="s">
        <v>1516</v>
      </c>
      <c r="B46" s="22">
        <v>62</v>
      </c>
      <c r="C46" s="24" t="s">
        <v>1350</v>
      </c>
      <c r="D46" s="24" t="s">
        <v>695</v>
      </c>
      <c r="E46" s="26">
        <v>7.7</v>
      </c>
      <c r="F46" s="22">
        <v>3.9</v>
      </c>
    </row>
    <row r="47" spans="1:6" s="42" customFormat="1" ht="12.75" x14ac:dyDescent="0.2">
      <c r="A47" s="263"/>
      <c r="B47" s="45"/>
      <c r="C47" s="61"/>
      <c r="D47" s="61"/>
      <c r="E47" s="51"/>
      <c r="F47" s="45"/>
    </row>
    <row r="48" spans="1:6" ht="15" x14ac:dyDescent="0.2">
      <c r="A48" s="66" t="s">
        <v>130</v>
      </c>
      <c r="B48" s="70"/>
      <c r="C48" s="70"/>
      <c r="D48" s="70"/>
      <c r="E48" s="70"/>
      <c r="F48" s="71"/>
    </row>
    <row r="49" spans="1:6" x14ac:dyDescent="0.2">
      <c r="A49" s="69" t="s">
        <v>358</v>
      </c>
      <c r="B49" s="70">
        <v>74</v>
      </c>
      <c r="C49" s="70">
        <v>800</v>
      </c>
      <c r="D49" s="70">
        <v>800</v>
      </c>
      <c r="E49" s="70" t="s">
        <v>1</v>
      </c>
      <c r="F49" s="71">
        <v>3.6</v>
      </c>
    </row>
    <row r="50" spans="1:6" x14ac:dyDescent="0.2">
      <c r="A50" s="69"/>
      <c r="B50" s="70"/>
      <c r="C50" s="70"/>
      <c r="D50" s="70"/>
      <c r="E50" s="70"/>
      <c r="F50" s="71"/>
    </row>
    <row r="51" spans="1:6" ht="15" x14ac:dyDescent="0.2">
      <c r="A51" s="66" t="s">
        <v>87</v>
      </c>
      <c r="B51" s="70"/>
      <c r="C51" s="70"/>
      <c r="D51" s="70"/>
      <c r="E51" s="70"/>
      <c r="F51" s="71"/>
    </row>
    <row r="52" spans="1:6" x14ac:dyDescent="0.2">
      <c r="A52" s="69" t="s">
        <v>467</v>
      </c>
      <c r="B52" s="70">
        <v>72</v>
      </c>
      <c r="C52" s="70">
        <v>1100</v>
      </c>
      <c r="D52" s="70">
        <v>1100</v>
      </c>
      <c r="E52" s="72" t="s">
        <v>1</v>
      </c>
      <c r="F52" s="71">
        <v>4.0999999999999996</v>
      </c>
    </row>
    <row r="53" spans="1:6" x14ac:dyDescent="0.2">
      <c r="A53" s="20" t="s">
        <v>477</v>
      </c>
      <c r="B53" s="74">
        <v>68</v>
      </c>
      <c r="C53" s="70">
        <v>1000</v>
      </c>
      <c r="D53" s="70">
        <v>1000</v>
      </c>
      <c r="E53" s="71" t="s">
        <v>1</v>
      </c>
      <c r="F53" s="26">
        <v>2.7</v>
      </c>
    </row>
    <row r="54" spans="1:6" x14ac:dyDescent="0.2">
      <c r="A54" s="20" t="s">
        <v>478</v>
      </c>
      <c r="B54" s="74">
        <v>91</v>
      </c>
      <c r="C54" s="70">
        <v>600</v>
      </c>
      <c r="D54" s="70" t="s">
        <v>479</v>
      </c>
      <c r="E54" s="71">
        <v>-4.2</v>
      </c>
      <c r="F54" s="26">
        <v>1.6</v>
      </c>
    </row>
    <row r="55" spans="1:6" x14ac:dyDescent="0.2">
      <c r="C55" s="75"/>
      <c r="D55" s="75"/>
      <c r="E55" s="20"/>
      <c r="F55" s="20"/>
    </row>
    <row r="56" spans="1:6" ht="15" x14ac:dyDescent="0.25">
      <c r="A56" s="19" t="s">
        <v>110</v>
      </c>
      <c r="C56" s="75"/>
      <c r="D56" s="75"/>
      <c r="E56" s="20"/>
      <c r="F56" s="20"/>
    </row>
    <row r="57" spans="1:6" x14ac:dyDescent="0.2">
      <c r="A57" s="20" t="s">
        <v>411</v>
      </c>
      <c r="B57" s="22">
        <v>67</v>
      </c>
      <c r="C57" s="23" t="s">
        <v>59</v>
      </c>
      <c r="D57" s="23">
        <v>1100</v>
      </c>
      <c r="E57" s="22" t="s">
        <v>60</v>
      </c>
      <c r="F57" s="26">
        <v>3.8</v>
      </c>
    </row>
    <row r="58" spans="1:6" x14ac:dyDescent="0.2">
      <c r="C58" s="75"/>
      <c r="D58" s="75"/>
      <c r="E58" s="20"/>
      <c r="F58" s="20"/>
    </row>
    <row r="59" spans="1:6" ht="15" x14ac:dyDescent="0.25">
      <c r="A59" s="19" t="s">
        <v>81</v>
      </c>
      <c r="C59" s="75"/>
      <c r="D59" s="75"/>
      <c r="E59" s="20"/>
      <c r="F59" s="20"/>
    </row>
    <row r="60" spans="1:6" x14ac:dyDescent="0.2">
      <c r="A60" s="20" t="s">
        <v>426</v>
      </c>
      <c r="B60" s="73">
        <v>63</v>
      </c>
      <c r="C60" s="70">
        <v>600</v>
      </c>
      <c r="D60" s="70">
        <v>600</v>
      </c>
      <c r="E60" s="73" t="s">
        <v>1</v>
      </c>
      <c r="F60" s="71">
        <v>3.6</v>
      </c>
    </row>
    <row r="61" spans="1:6" x14ac:dyDescent="0.2">
      <c r="C61" s="75"/>
      <c r="D61" s="75"/>
      <c r="E61" s="20"/>
      <c r="F61" s="20"/>
    </row>
    <row r="62" spans="1:6" s="65" customFormat="1" ht="15" x14ac:dyDescent="0.2">
      <c r="A62" s="41" t="s">
        <v>1622</v>
      </c>
      <c r="C62" s="210"/>
      <c r="D62" s="71"/>
      <c r="E62" s="73"/>
    </row>
    <row r="63" spans="1:6" s="139" customFormat="1" x14ac:dyDescent="0.2">
      <c r="A63" s="139" t="s">
        <v>1748</v>
      </c>
      <c r="B63" s="129">
        <v>69</v>
      </c>
      <c r="C63" s="140" t="s">
        <v>59</v>
      </c>
      <c r="D63" s="129">
        <v>800</v>
      </c>
      <c r="E63" s="129" t="s">
        <v>60</v>
      </c>
      <c r="F63" s="140">
        <f>SUM(9600/140000)*100</f>
        <v>6.8571428571428577</v>
      </c>
    </row>
    <row r="64" spans="1:6" s="139" customFormat="1" x14ac:dyDescent="0.2">
      <c r="A64" s="139" t="s">
        <v>1749</v>
      </c>
      <c r="B64" s="129">
        <v>177</v>
      </c>
      <c r="C64" s="140" t="s">
        <v>1750</v>
      </c>
      <c r="D64" s="140" t="s">
        <v>1750</v>
      </c>
      <c r="E64" s="140" t="s">
        <v>1</v>
      </c>
      <c r="F64" s="140">
        <f>SUM(7680/249000)*100</f>
        <v>3.0843373493975901</v>
      </c>
    </row>
    <row r="65" spans="1:7" s="139" customFormat="1" x14ac:dyDescent="0.2">
      <c r="B65" s="129"/>
      <c r="C65" s="140"/>
      <c r="D65" s="140"/>
      <c r="E65" s="140"/>
      <c r="F65" s="140"/>
    </row>
    <row r="66" spans="1:7" s="42" customFormat="1" ht="15" x14ac:dyDescent="0.2">
      <c r="A66" s="264" t="s">
        <v>1518</v>
      </c>
      <c r="B66" s="22"/>
      <c r="C66" s="26"/>
      <c r="D66" s="26"/>
      <c r="E66" s="26"/>
      <c r="F66" s="22"/>
      <c r="G66" s="20"/>
    </row>
    <row r="67" spans="1:7" s="42" customFormat="1" x14ac:dyDescent="0.2">
      <c r="A67" s="90" t="s">
        <v>1951</v>
      </c>
      <c r="B67" s="22">
        <v>77</v>
      </c>
      <c r="C67" s="24" t="s">
        <v>693</v>
      </c>
      <c r="D67" s="24" t="s">
        <v>693</v>
      </c>
      <c r="E67" s="26" t="s">
        <v>1</v>
      </c>
      <c r="F67" s="22">
        <v>3.2</v>
      </c>
      <c r="G67" s="20"/>
    </row>
    <row r="68" spans="1:7" s="42" customFormat="1" x14ac:dyDescent="0.2">
      <c r="A68" s="90" t="s">
        <v>1952</v>
      </c>
      <c r="B68" s="22">
        <v>40</v>
      </c>
      <c r="C68" s="26" t="s">
        <v>479</v>
      </c>
      <c r="D68" s="26" t="s">
        <v>479</v>
      </c>
      <c r="E68" s="26" t="s">
        <v>1</v>
      </c>
      <c r="F68" s="22">
        <v>4.2</v>
      </c>
      <c r="G68" s="20"/>
    </row>
    <row r="69" spans="1:7" s="42" customFormat="1" x14ac:dyDescent="0.2">
      <c r="A69" s="90" t="s">
        <v>1519</v>
      </c>
      <c r="B69" s="22">
        <v>81</v>
      </c>
      <c r="C69" s="23">
        <v>1000</v>
      </c>
      <c r="D69" s="23">
        <v>1000</v>
      </c>
      <c r="E69" s="26" t="s">
        <v>1</v>
      </c>
      <c r="F69" s="22">
        <v>3.2</v>
      </c>
      <c r="G69" s="20"/>
    </row>
    <row r="70" spans="1:7" s="52" customFormat="1" x14ac:dyDescent="0.2">
      <c r="A70" s="69" t="s">
        <v>1521</v>
      </c>
      <c r="B70" s="73">
        <v>70</v>
      </c>
      <c r="C70" s="140" t="s">
        <v>59</v>
      </c>
      <c r="D70" s="71">
        <v>600</v>
      </c>
      <c r="E70" s="71" t="s">
        <v>60</v>
      </c>
      <c r="F70" s="73">
        <v>3.1</v>
      </c>
      <c r="G70" s="65"/>
    </row>
    <row r="71" spans="1:7" s="42" customFormat="1" x14ac:dyDescent="0.2">
      <c r="A71" s="90" t="s">
        <v>1953</v>
      </c>
      <c r="B71" s="22">
        <v>74</v>
      </c>
      <c r="C71" s="26">
        <v>750</v>
      </c>
      <c r="D71" s="26">
        <v>750</v>
      </c>
      <c r="E71" s="26" t="s">
        <v>1</v>
      </c>
      <c r="F71" s="22">
        <v>3.6</v>
      </c>
      <c r="G71" s="20"/>
    </row>
    <row r="72" spans="1:7" s="42" customFormat="1" x14ac:dyDescent="0.2">
      <c r="A72" s="90" t="s">
        <v>1954</v>
      </c>
      <c r="B72" s="22">
        <v>84</v>
      </c>
      <c r="C72" s="26" t="s">
        <v>555</v>
      </c>
      <c r="D72" s="26" t="s">
        <v>555</v>
      </c>
      <c r="E72" s="26" t="s">
        <v>1</v>
      </c>
      <c r="F72" s="22">
        <v>3.2</v>
      </c>
      <c r="G72" s="20"/>
    </row>
    <row r="73" spans="1:7" s="42" customFormat="1" x14ac:dyDescent="0.2">
      <c r="A73" s="90" t="s">
        <v>1528</v>
      </c>
      <c r="B73" s="22">
        <v>84</v>
      </c>
      <c r="C73" s="26" t="s">
        <v>1955</v>
      </c>
      <c r="D73" s="26" t="s">
        <v>1955</v>
      </c>
      <c r="E73" s="26" t="s">
        <v>1</v>
      </c>
      <c r="F73" s="22">
        <v>3.6</v>
      </c>
      <c r="G73" s="20"/>
    </row>
    <row r="74" spans="1:7" s="42" customFormat="1" x14ac:dyDescent="0.2">
      <c r="A74" s="90" t="s">
        <v>1531</v>
      </c>
      <c r="B74" s="22">
        <v>66</v>
      </c>
      <c r="C74" s="24">
        <v>600</v>
      </c>
      <c r="D74" s="24">
        <v>600</v>
      </c>
      <c r="E74" s="26" t="s">
        <v>1</v>
      </c>
      <c r="F74" s="22">
        <v>3.6</v>
      </c>
      <c r="G74" s="20"/>
    </row>
    <row r="75" spans="1:7" s="52" customFormat="1" x14ac:dyDescent="0.2">
      <c r="A75" s="128" t="s">
        <v>1532</v>
      </c>
      <c r="B75" s="129">
        <v>77</v>
      </c>
      <c r="C75" s="140" t="s">
        <v>59</v>
      </c>
      <c r="D75" s="181">
        <v>750</v>
      </c>
      <c r="E75" s="140" t="s">
        <v>60</v>
      </c>
      <c r="F75" s="129">
        <v>4.0999999999999996</v>
      </c>
      <c r="G75" s="65"/>
    </row>
    <row r="76" spans="1:7" s="42" customFormat="1" x14ac:dyDescent="0.2">
      <c r="A76" s="90" t="s">
        <v>1956</v>
      </c>
      <c r="B76" s="22">
        <v>75</v>
      </c>
      <c r="C76" s="26" t="s">
        <v>59</v>
      </c>
      <c r="D76" s="26" t="s">
        <v>1948</v>
      </c>
      <c r="E76" s="26" t="s">
        <v>60</v>
      </c>
      <c r="F76" s="22">
        <v>4.3</v>
      </c>
      <c r="G76" s="20"/>
    </row>
    <row r="77" spans="1:7" s="42" customFormat="1" x14ac:dyDescent="0.2">
      <c r="A77" s="90" t="s">
        <v>1957</v>
      </c>
      <c r="B77" s="22">
        <v>51</v>
      </c>
      <c r="C77" s="26" t="s">
        <v>59</v>
      </c>
      <c r="D77" s="24">
        <v>600</v>
      </c>
      <c r="E77" s="26" t="s">
        <v>60</v>
      </c>
      <c r="F77" s="22">
        <v>2.7</v>
      </c>
      <c r="G77" s="20"/>
    </row>
    <row r="78" spans="1:7" s="42" customFormat="1" x14ac:dyDescent="0.2">
      <c r="A78" s="90" t="s">
        <v>1958</v>
      </c>
      <c r="B78" s="22">
        <v>79</v>
      </c>
      <c r="C78" s="26" t="s">
        <v>764</v>
      </c>
      <c r="D78" s="26" t="s">
        <v>764</v>
      </c>
      <c r="E78" s="26" t="s">
        <v>1</v>
      </c>
      <c r="F78" s="22">
        <v>3.5</v>
      </c>
      <c r="G78" s="20"/>
    </row>
    <row r="79" spans="1:7" s="42" customFormat="1" x14ac:dyDescent="0.2">
      <c r="A79" s="90" t="s">
        <v>1959</v>
      </c>
      <c r="B79" s="22">
        <v>61</v>
      </c>
      <c r="C79" s="26" t="s">
        <v>457</v>
      </c>
      <c r="D79" s="26" t="s">
        <v>457</v>
      </c>
      <c r="E79" s="26" t="s">
        <v>1</v>
      </c>
      <c r="F79" s="22">
        <v>3.5</v>
      </c>
      <c r="G79" s="20"/>
    </row>
    <row r="80" spans="1:7" s="42" customFormat="1" x14ac:dyDescent="0.2">
      <c r="A80" s="90" t="s">
        <v>1960</v>
      </c>
      <c r="B80" s="22">
        <v>69</v>
      </c>
      <c r="C80" s="70">
        <v>1000</v>
      </c>
      <c r="D80" s="70">
        <v>1000</v>
      </c>
      <c r="E80" s="26" t="s">
        <v>1</v>
      </c>
      <c r="F80" s="22">
        <v>4.7</v>
      </c>
      <c r="G80" s="20"/>
    </row>
    <row r="81" spans="1:7" s="42" customFormat="1" x14ac:dyDescent="0.2">
      <c r="A81" s="90" t="s">
        <v>1834</v>
      </c>
      <c r="B81" s="22">
        <v>96</v>
      </c>
      <c r="C81" s="26" t="s">
        <v>59</v>
      </c>
      <c r="D81" s="26" t="s">
        <v>765</v>
      </c>
      <c r="E81" s="26" t="s">
        <v>60</v>
      </c>
      <c r="F81" s="22">
        <v>4.3</v>
      </c>
      <c r="G81" s="20"/>
    </row>
    <row r="82" spans="1:7" s="42" customFormat="1" ht="12.75" x14ac:dyDescent="0.2">
      <c r="A82" s="230"/>
      <c r="B82" s="45"/>
      <c r="C82" s="51"/>
      <c r="D82" s="51"/>
      <c r="E82" s="51"/>
      <c r="F82" s="45"/>
    </row>
    <row r="83" spans="1:7" ht="15" x14ac:dyDescent="0.25">
      <c r="A83" s="19" t="s">
        <v>78</v>
      </c>
      <c r="B83" s="22"/>
      <c r="C83" s="23"/>
      <c r="D83" s="23"/>
    </row>
    <row r="84" spans="1:7" x14ac:dyDescent="0.2">
      <c r="A84" s="20" t="s">
        <v>480</v>
      </c>
      <c r="B84" s="73">
        <v>82</v>
      </c>
      <c r="C84" s="70">
        <v>850</v>
      </c>
      <c r="D84" s="70">
        <v>850</v>
      </c>
      <c r="E84" s="71" t="s">
        <v>1</v>
      </c>
      <c r="F84" s="26">
        <v>3.4</v>
      </c>
    </row>
    <row r="85" spans="1:7" x14ac:dyDescent="0.2">
      <c r="A85" s="20" t="s">
        <v>356</v>
      </c>
      <c r="B85" s="22">
        <v>74</v>
      </c>
      <c r="C85" s="23">
        <v>900</v>
      </c>
      <c r="D85" s="23">
        <v>900</v>
      </c>
      <c r="E85" s="22" t="s">
        <v>1</v>
      </c>
      <c r="F85" s="26">
        <v>3.4</v>
      </c>
    </row>
    <row r="86" spans="1:7" x14ac:dyDescent="0.2">
      <c r="A86" s="65" t="s">
        <v>481</v>
      </c>
      <c r="B86" s="73">
        <v>70</v>
      </c>
      <c r="C86" s="70" t="s">
        <v>482</v>
      </c>
      <c r="D86" s="70" t="s">
        <v>482</v>
      </c>
      <c r="E86" s="26" t="s">
        <v>1</v>
      </c>
      <c r="F86" s="26">
        <v>2.4</v>
      </c>
    </row>
    <row r="87" spans="1:7" x14ac:dyDescent="0.2">
      <c r="A87" s="20" t="s">
        <v>483</v>
      </c>
      <c r="B87" s="73">
        <v>89</v>
      </c>
      <c r="C87" s="70" t="s">
        <v>484</v>
      </c>
      <c r="D87" s="70" t="s">
        <v>484</v>
      </c>
      <c r="E87" s="71" t="s">
        <v>1</v>
      </c>
      <c r="F87" s="26">
        <v>3.3</v>
      </c>
    </row>
    <row r="88" spans="1:7" x14ac:dyDescent="0.2">
      <c r="A88" s="20" t="s">
        <v>485</v>
      </c>
      <c r="B88" s="73">
        <v>80</v>
      </c>
      <c r="C88" s="70" t="s">
        <v>59</v>
      </c>
      <c r="D88" s="70">
        <v>1000</v>
      </c>
      <c r="E88" s="71" t="s">
        <v>60</v>
      </c>
      <c r="F88" s="26">
        <v>4</v>
      </c>
    </row>
    <row r="89" spans="1:7" x14ac:dyDescent="0.2">
      <c r="A89" s="20" t="s">
        <v>486</v>
      </c>
      <c r="B89" s="73">
        <v>75</v>
      </c>
      <c r="C89" s="70">
        <v>700</v>
      </c>
      <c r="D89" s="70">
        <v>700</v>
      </c>
      <c r="E89" s="71" t="s">
        <v>1</v>
      </c>
      <c r="F89" s="26">
        <v>2.9</v>
      </c>
    </row>
    <row r="90" spans="1:7" x14ac:dyDescent="0.2">
      <c r="A90" s="20" t="s">
        <v>487</v>
      </c>
      <c r="B90" s="73">
        <v>91</v>
      </c>
      <c r="C90" s="70">
        <v>1000</v>
      </c>
      <c r="D90" s="70">
        <v>1000</v>
      </c>
      <c r="E90" s="71" t="s">
        <v>1</v>
      </c>
      <c r="F90" s="26">
        <v>3.3</v>
      </c>
    </row>
    <row r="91" spans="1:7" x14ac:dyDescent="0.2">
      <c r="A91" s="20" t="s">
        <v>488</v>
      </c>
      <c r="B91" s="73">
        <v>75</v>
      </c>
      <c r="C91" s="70">
        <v>750</v>
      </c>
      <c r="D91" s="70">
        <v>750</v>
      </c>
      <c r="E91" s="71" t="s">
        <v>1</v>
      </c>
      <c r="F91" s="26">
        <v>4.3</v>
      </c>
    </row>
    <row r="92" spans="1:7" x14ac:dyDescent="0.2">
      <c r="C92" s="23"/>
      <c r="D92" s="23"/>
    </row>
    <row r="93" spans="1:7" ht="15" x14ac:dyDescent="0.25">
      <c r="A93" s="286" t="s">
        <v>1505</v>
      </c>
      <c r="B93" s="298"/>
      <c r="C93" s="298"/>
      <c r="D93" s="298"/>
      <c r="E93" s="302"/>
      <c r="F93" s="303"/>
    </row>
    <row r="94" spans="1:7" ht="15" x14ac:dyDescent="0.25">
      <c r="A94" s="19"/>
      <c r="B94" s="22"/>
      <c r="C94" s="22"/>
    </row>
    <row r="95" spans="1:7" ht="15" x14ac:dyDescent="0.25">
      <c r="A95" s="19" t="s">
        <v>110</v>
      </c>
      <c r="B95" s="22"/>
      <c r="C95" s="22"/>
    </row>
    <row r="96" spans="1:7" x14ac:dyDescent="0.2">
      <c r="A96" s="20" t="s">
        <v>489</v>
      </c>
      <c r="B96" s="22">
        <v>92</v>
      </c>
      <c r="C96" s="22">
        <v>500</v>
      </c>
      <c r="D96" s="22">
        <v>500</v>
      </c>
      <c r="E96" s="26" t="s">
        <v>1</v>
      </c>
      <c r="F96" s="26">
        <v>1.4</v>
      </c>
    </row>
    <row r="97" spans="1:6" ht="15" x14ac:dyDescent="0.25">
      <c r="A97" s="19"/>
      <c r="B97" s="22"/>
      <c r="C97" s="22"/>
    </row>
    <row r="98" spans="1:6" ht="15" x14ac:dyDescent="0.25">
      <c r="A98" s="286" t="s">
        <v>195</v>
      </c>
      <c r="B98" s="296"/>
      <c r="C98" s="304"/>
      <c r="D98" s="304"/>
      <c r="E98" s="302"/>
      <c r="F98" s="303"/>
    </row>
    <row r="99" spans="1:6" ht="15" x14ac:dyDescent="0.25">
      <c r="A99" s="19"/>
      <c r="C99" s="23"/>
      <c r="D99" s="23"/>
    </row>
    <row r="100" spans="1:6" ht="15" x14ac:dyDescent="0.2">
      <c r="A100" s="66" t="s">
        <v>79</v>
      </c>
      <c r="C100" s="23"/>
      <c r="D100" s="23"/>
    </row>
    <row r="101" spans="1:6" x14ac:dyDescent="0.2">
      <c r="A101" s="20" t="s">
        <v>490</v>
      </c>
      <c r="B101" s="74">
        <v>68</v>
      </c>
      <c r="C101" s="23" t="s">
        <v>491</v>
      </c>
      <c r="D101" s="23" t="s">
        <v>491</v>
      </c>
      <c r="E101" s="26" t="s">
        <v>1</v>
      </c>
      <c r="F101" s="26">
        <v>3.6</v>
      </c>
    </row>
    <row r="102" spans="1:6" x14ac:dyDescent="0.2">
      <c r="A102" s="20" t="s">
        <v>492</v>
      </c>
      <c r="B102" s="73">
        <v>52</v>
      </c>
      <c r="C102" s="23">
        <v>1200</v>
      </c>
      <c r="D102" s="23">
        <v>1200</v>
      </c>
      <c r="E102" s="71" t="s">
        <v>1</v>
      </c>
      <c r="F102" s="26">
        <v>7.2</v>
      </c>
    </row>
    <row r="103" spans="1:6" x14ac:dyDescent="0.2">
      <c r="B103" s="73"/>
      <c r="C103" s="23"/>
      <c r="D103" s="23"/>
      <c r="E103" s="71"/>
    </row>
    <row r="104" spans="1:6" ht="15" x14ac:dyDescent="0.2">
      <c r="A104" s="264" t="s">
        <v>1515</v>
      </c>
      <c r="B104" s="22"/>
      <c r="C104" s="22"/>
    </row>
    <row r="105" spans="1:6" x14ac:dyDescent="0.2">
      <c r="A105" s="76" t="s">
        <v>1961</v>
      </c>
      <c r="B105" s="22">
        <v>56</v>
      </c>
      <c r="C105" s="22" t="s">
        <v>59</v>
      </c>
      <c r="D105" s="22">
        <v>600</v>
      </c>
      <c r="E105" s="26" t="s">
        <v>60</v>
      </c>
      <c r="F105" s="22">
        <v>3.9</v>
      </c>
    </row>
    <row r="106" spans="1:6" x14ac:dyDescent="0.2">
      <c r="A106" s="76" t="s">
        <v>1962</v>
      </c>
      <c r="B106" s="22">
        <v>61</v>
      </c>
      <c r="C106" s="23">
        <v>900</v>
      </c>
      <c r="D106" s="23">
        <v>900</v>
      </c>
      <c r="E106" s="26" t="s">
        <v>1</v>
      </c>
      <c r="F106" s="22">
        <v>7.2</v>
      </c>
    </row>
    <row r="107" spans="1:6" s="42" customFormat="1" ht="12.75" x14ac:dyDescent="0.2">
      <c r="A107" s="263"/>
      <c r="B107" s="45"/>
      <c r="C107" s="46"/>
      <c r="D107" s="46"/>
      <c r="E107" s="51"/>
      <c r="F107" s="45"/>
    </row>
    <row r="108" spans="1:6" ht="15" x14ac:dyDescent="0.25">
      <c r="A108" s="19" t="s">
        <v>130</v>
      </c>
      <c r="B108" s="73"/>
      <c r="C108" s="23"/>
      <c r="D108" s="23"/>
      <c r="E108" s="71"/>
    </row>
    <row r="109" spans="1:6" x14ac:dyDescent="0.2">
      <c r="A109" s="20" t="s">
        <v>389</v>
      </c>
      <c r="B109" s="73">
        <v>76</v>
      </c>
      <c r="C109" s="23">
        <v>950</v>
      </c>
      <c r="D109" s="23">
        <v>950</v>
      </c>
      <c r="E109" s="71" t="s">
        <v>1</v>
      </c>
      <c r="F109" s="26">
        <v>5</v>
      </c>
    </row>
    <row r="110" spans="1:6" x14ac:dyDescent="0.2">
      <c r="A110" s="20" t="s">
        <v>493</v>
      </c>
      <c r="B110" s="73">
        <v>58</v>
      </c>
      <c r="C110" s="23">
        <v>550</v>
      </c>
      <c r="D110" s="23">
        <v>550</v>
      </c>
      <c r="E110" s="71" t="s">
        <v>1</v>
      </c>
      <c r="F110" s="26">
        <v>2.1</v>
      </c>
    </row>
    <row r="111" spans="1:6" x14ac:dyDescent="0.2">
      <c r="B111" s="73"/>
      <c r="C111" s="23"/>
      <c r="D111" s="23"/>
      <c r="E111" s="71"/>
    </row>
    <row r="112" spans="1:6" ht="15" x14ac:dyDescent="0.25">
      <c r="A112" s="19" t="s">
        <v>110</v>
      </c>
      <c r="C112" s="23"/>
      <c r="D112" s="23"/>
      <c r="E112" s="71"/>
    </row>
    <row r="113" spans="1:6" x14ac:dyDescent="0.2">
      <c r="A113" s="20" t="s">
        <v>185</v>
      </c>
      <c r="B113" s="73">
        <v>62</v>
      </c>
      <c r="C113" s="70" t="s">
        <v>494</v>
      </c>
      <c r="D113" s="70" t="s">
        <v>494</v>
      </c>
      <c r="E113" s="71" t="s">
        <v>1</v>
      </c>
      <c r="F113" s="71">
        <v>3.8</v>
      </c>
    </row>
    <row r="114" spans="1:6" x14ac:dyDescent="0.2">
      <c r="B114" s="73"/>
      <c r="C114" s="70"/>
      <c r="D114" s="70"/>
      <c r="E114" s="71"/>
      <c r="F114" s="71"/>
    </row>
    <row r="115" spans="1:6" ht="15" x14ac:dyDescent="0.2">
      <c r="A115" s="264" t="s">
        <v>1518</v>
      </c>
      <c r="B115" s="22"/>
      <c r="C115" s="22"/>
      <c r="F115" s="22"/>
    </row>
    <row r="116" spans="1:6" x14ac:dyDescent="0.2">
      <c r="A116" s="76" t="s">
        <v>1963</v>
      </c>
      <c r="B116" s="22">
        <v>59</v>
      </c>
      <c r="C116" s="70">
        <v>1200</v>
      </c>
      <c r="D116" s="70">
        <v>1200</v>
      </c>
      <c r="E116" s="26" t="s">
        <v>1</v>
      </c>
      <c r="F116" s="22">
        <v>4.8</v>
      </c>
    </row>
    <row r="117" spans="1:6" x14ac:dyDescent="0.2">
      <c r="A117" s="76" t="s">
        <v>1964</v>
      </c>
      <c r="B117" s="22">
        <v>69</v>
      </c>
      <c r="C117" s="70">
        <v>950</v>
      </c>
      <c r="D117" s="70">
        <v>950</v>
      </c>
      <c r="E117" s="26" t="s">
        <v>1</v>
      </c>
      <c r="F117" s="22">
        <v>4.2</v>
      </c>
    </row>
    <row r="118" spans="1:6" x14ac:dyDescent="0.2">
      <c r="A118" s="76" t="s">
        <v>1605</v>
      </c>
      <c r="B118" s="22">
        <v>57</v>
      </c>
      <c r="C118" s="22" t="s">
        <v>1965</v>
      </c>
      <c r="D118" s="22">
        <v>750</v>
      </c>
      <c r="E118" s="26">
        <v>3.4</v>
      </c>
      <c r="F118" s="26">
        <v>5</v>
      </c>
    </row>
    <row r="119" spans="1:6" x14ac:dyDescent="0.2">
      <c r="A119" s="76" t="s">
        <v>1966</v>
      </c>
      <c r="B119" s="22">
        <v>57</v>
      </c>
      <c r="C119" s="22">
        <v>450</v>
      </c>
      <c r="D119" s="22">
        <v>500</v>
      </c>
      <c r="E119" s="26">
        <v>11.1</v>
      </c>
      <c r="F119" s="22">
        <v>3.5</v>
      </c>
    </row>
    <row r="120" spans="1:6" x14ac:dyDescent="0.2">
      <c r="A120" s="76" t="s">
        <v>1967</v>
      </c>
      <c r="B120" s="22">
        <v>67</v>
      </c>
      <c r="C120" s="22" t="s">
        <v>457</v>
      </c>
      <c r="D120" s="22">
        <v>800</v>
      </c>
      <c r="E120" s="26">
        <v>18.5</v>
      </c>
      <c r="F120" s="22">
        <v>5.7</v>
      </c>
    </row>
    <row r="121" spans="1:6" x14ac:dyDescent="0.2">
      <c r="A121" s="76"/>
      <c r="B121" s="22"/>
      <c r="C121" s="22"/>
      <c r="E121" s="26"/>
    </row>
    <row r="122" spans="1:6" ht="15" x14ac:dyDescent="0.25">
      <c r="A122" s="286" t="s">
        <v>106</v>
      </c>
      <c r="B122" s="298"/>
      <c r="C122" s="305"/>
      <c r="D122" s="305"/>
      <c r="E122" s="306"/>
      <c r="F122" s="306"/>
    </row>
    <row r="123" spans="1:6" ht="15" x14ac:dyDescent="0.25">
      <c r="A123" s="19"/>
      <c r="B123" s="22"/>
      <c r="C123" s="77"/>
      <c r="D123" s="77"/>
      <c r="E123" s="78"/>
      <c r="F123" s="78"/>
    </row>
    <row r="124" spans="1:6" ht="15" x14ac:dyDescent="0.25">
      <c r="A124" s="19" t="s">
        <v>75</v>
      </c>
      <c r="B124" s="22"/>
      <c r="C124" s="77"/>
      <c r="D124" s="77"/>
      <c r="E124" s="78"/>
      <c r="F124" s="78"/>
    </row>
    <row r="125" spans="1:6" x14ac:dyDescent="0.2">
      <c r="A125" s="20" t="s">
        <v>495</v>
      </c>
      <c r="B125" s="22">
        <v>61</v>
      </c>
      <c r="C125" s="23">
        <v>1000</v>
      </c>
      <c r="D125" s="23">
        <v>1000</v>
      </c>
      <c r="E125" s="22" t="s">
        <v>1</v>
      </c>
      <c r="F125" s="22">
        <v>4.4000000000000004</v>
      </c>
    </row>
    <row r="126" spans="1:6" ht="15" x14ac:dyDescent="0.25">
      <c r="A126" s="19"/>
      <c r="B126" s="22"/>
      <c r="C126" s="77"/>
      <c r="D126" s="77"/>
      <c r="E126" s="78"/>
      <c r="F126" s="78"/>
    </row>
    <row r="127" spans="1:6" ht="15" x14ac:dyDescent="0.25">
      <c r="A127" s="19" t="s">
        <v>74</v>
      </c>
      <c r="B127" s="22"/>
      <c r="C127" s="77"/>
      <c r="D127" s="77"/>
      <c r="E127" s="78"/>
      <c r="F127" s="78"/>
    </row>
    <row r="128" spans="1:6" x14ac:dyDescent="0.2">
      <c r="A128" s="20" t="s">
        <v>454</v>
      </c>
      <c r="B128" s="22">
        <v>100</v>
      </c>
      <c r="C128" s="23">
        <v>1200</v>
      </c>
      <c r="D128" s="23">
        <v>1200</v>
      </c>
      <c r="E128" s="22" t="s">
        <v>1</v>
      </c>
      <c r="F128" s="22">
        <v>4.8</v>
      </c>
    </row>
    <row r="129" spans="1:6" x14ac:dyDescent="0.2">
      <c r="A129" s="20" t="s">
        <v>496</v>
      </c>
      <c r="B129" s="22">
        <v>115</v>
      </c>
      <c r="C129" s="23">
        <v>1300</v>
      </c>
      <c r="D129" s="23">
        <v>1300</v>
      </c>
      <c r="E129" s="22" t="s">
        <v>1</v>
      </c>
      <c r="F129" s="22">
        <v>5.2</v>
      </c>
    </row>
    <row r="130" spans="1:6" x14ac:dyDescent="0.2">
      <c r="A130" s="20" t="s">
        <v>393</v>
      </c>
      <c r="B130" s="73">
        <v>85</v>
      </c>
      <c r="C130" s="70">
        <v>1100</v>
      </c>
      <c r="D130" s="70">
        <v>1100</v>
      </c>
      <c r="E130" s="73" t="s">
        <v>1</v>
      </c>
      <c r="F130" s="71">
        <v>4.7</v>
      </c>
    </row>
    <row r="131" spans="1:6" x14ac:dyDescent="0.2">
      <c r="A131" s="20" t="s">
        <v>497</v>
      </c>
      <c r="B131" s="22">
        <v>138</v>
      </c>
      <c r="C131" s="23">
        <v>1100</v>
      </c>
      <c r="D131" s="23">
        <v>1100</v>
      </c>
      <c r="E131" s="22" t="s">
        <v>1</v>
      </c>
      <c r="F131" s="26">
        <v>3.6</v>
      </c>
    </row>
    <row r="132" spans="1:6" x14ac:dyDescent="0.2">
      <c r="A132" s="20" t="s">
        <v>498</v>
      </c>
      <c r="B132" s="22">
        <v>100</v>
      </c>
      <c r="C132" s="23" t="s">
        <v>59</v>
      </c>
      <c r="D132" s="23">
        <v>900</v>
      </c>
      <c r="E132" s="22" t="s">
        <v>60</v>
      </c>
      <c r="F132" s="26">
        <v>3.3</v>
      </c>
    </row>
    <row r="133" spans="1:6" x14ac:dyDescent="0.2">
      <c r="A133" s="20" t="s">
        <v>499</v>
      </c>
      <c r="B133" s="22">
        <v>108</v>
      </c>
      <c r="C133" s="23">
        <v>1300</v>
      </c>
      <c r="D133" s="23">
        <v>1300</v>
      </c>
      <c r="E133" s="22" t="s">
        <v>1</v>
      </c>
      <c r="F133" s="26">
        <v>5.6</v>
      </c>
    </row>
    <row r="134" spans="1:6" ht="15" x14ac:dyDescent="0.25">
      <c r="B134" s="22"/>
      <c r="C134" s="77"/>
      <c r="D134" s="77"/>
      <c r="E134" s="78"/>
      <c r="F134" s="78"/>
    </row>
    <row r="135" spans="1:6" ht="15" x14ac:dyDescent="0.25">
      <c r="A135" s="19" t="s">
        <v>79</v>
      </c>
      <c r="B135" s="73"/>
      <c r="C135" s="67"/>
      <c r="D135" s="67"/>
      <c r="E135" s="79"/>
      <c r="F135" s="78"/>
    </row>
    <row r="136" spans="1:6" x14ac:dyDescent="0.2">
      <c r="A136" s="20" t="s">
        <v>500</v>
      </c>
      <c r="B136" s="73">
        <v>172</v>
      </c>
      <c r="C136" s="70" t="s">
        <v>501</v>
      </c>
      <c r="D136" s="70">
        <v>1800</v>
      </c>
      <c r="E136" s="71">
        <v>9.1</v>
      </c>
      <c r="F136" s="26">
        <v>3.7</v>
      </c>
    </row>
    <row r="137" spans="1:6" x14ac:dyDescent="0.2">
      <c r="A137" s="20" t="s">
        <v>502</v>
      </c>
      <c r="B137" s="73">
        <v>125</v>
      </c>
      <c r="C137" s="70">
        <v>1800</v>
      </c>
      <c r="D137" s="70">
        <v>1800</v>
      </c>
      <c r="E137" s="73" t="s">
        <v>1</v>
      </c>
      <c r="F137" s="26">
        <v>3.8</v>
      </c>
    </row>
    <row r="138" spans="1:6" x14ac:dyDescent="0.2">
      <c r="A138" s="20" t="s">
        <v>503</v>
      </c>
      <c r="B138" s="73">
        <v>106</v>
      </c>
      <c r="C138" s="70" t="s">
        <v>504</v>
      </c>
      <c r="D138" s="70" t="s">
        <v>504</v>
      </c>
      <c r="E138" s="71" t="s">
        <v>1</v>
      </c>
      <c r="F138" s="26">
        <v>2.7</v>
      </c>
    </row>
    <row r="139" spans="1:6" x14ac:dyDescent="0.2">
      <c r="A139" s="20" t="s">
        <v>505</v>
      </c>
      <c r="B139" s="73">
        <v>130</v>
      </c>
      <c r="C139" s="70" t="s">
        <v>501</v>
      </c>
      <c r="D139" s="70" t="s">
        <v>506</v>
      </c>
      <c r="E139" s="71">
        <v>3</v>
      </c>
      <c r="F139" s="26">
        <v>3</v>
      </c>
    </row>
    <row r="140" spans="1:6" x14ac:dyDescent="0.2">
      <c r="A140" s="20" t="s">
        <v>271</v>
      </c>
      <c r="B140" s="74">
        <v>126</v>
      </c>
      <c r="C140" s="70" t="s">
        <v>501</v>
      </c>
      <c r="D140" s="70">
        <v>1500</v>
      </c>
      <c r="E140" s="71">
        <v>-9.1</v>
      </c>
      <c r="F140" s="26">
        <v>3.3</v>
      </c>
    </row>
    <row r="141" spans="1:6" x14ac:dyDescent="0.2">
      <c r="A141" s="20" t="s">
        <v>507</v>
      </c>
      <c r="B141" s="73">
        <v>132</v>
      </c>
      <c r="C141" s="70">
        <v>1700</v>
      </c>
      <c r="D141" s="70">
        <v>1700</v>
      </c>
      <c r="E141" s="73" t="s">
        <v>1</v>
      </c>
      <c r="F141" s="26">
        <v>3.8</v>
      </c>
    </row>
    <row r="142" spans="1:6" x14ac:dyDescent="0.2">
      <c r="A142" s="20" t="s">
        <v>307</v>
      </c>
      <c r="B142" s="129">
        <v>96</v>
      </c>
      <c r="C142" s="133" t="s">
        <v>702</v>
      </c>
      <c r="D142" s="133" t="s">
        <v>466</v>
      </c>
      <c r="E142" s="140">
        <v>-8.6999999999999993</v>
      </c>
      <c r="F142" s="140">
        <v>3.2</v>
      </c>
    </row>
    <row r="143" spans="1:6" x14ac:dyDescent="0.2">
      <c r="A143" s="20" t="s">
        <v>508</v>
      </c>
      <c r="B143" s="74">
        <v>124</v>
      </c>
      <c r="C143" s="70">
        <v>1500</v>
      </c>
      <c r="D143" s="70">
        <v>1500</v>
      </c>
      <c r="E143" s="73" t="s">
        <v>1</v>
      </c>
      <c r="F143" s="26">
        <v>3.3</v>
      </c>
    </row>
    <row r="144" spans="1:6" x14ac:dyDescent="0.2">
      <c r="A144" s="65" t="s">
        <v>509</v>
      </c>
      <c r="B144" s="74">
        <v>150</v>
      </c>
      <c r="C144" s="70" t="s">
        <v>510</v>
      </c>
      <c r="D144" s="70" t="s">
        <v>510</v>
      </c>
      <c r="E144" s="73" t="s">
        <v>1</v>
      </c>
      <c r="F144" s="26">
        <v>3.5</v>
      </c>
    </row>
    <row r="145" spans="1:6" x14ac:dyDescent="0.2">
      <c r="A145" s="20" t="s">
        <v>511</v>
      </c>
      <c r="B145" s="74">
        <v>116</v>
      </c>
      <c r="C145" s="70">
        <v>2000</v>
      </c>
      <c r="D145" s="70">
        <v>2000</v>
      </c>
      <c r="E145" s="71" t="s">
        <v>1</v>
      </c>
      <c r="F145" s="26">
        <v>4</v>
      </c>
    </row>
    <row r="146" spans="1:6" x14ac:dyDescent="0.2">
      <c r="A146" s="20" t="s">
        <v>512</v>
      </c>
      <c r="B146" s="74">
        <v>127</v>
      </c>
      <c r="C146" s="133" t="s">
        <v>513</v>
      </c>
      <c r="D146" s="133" t="s">
        <v>521</v>
      </c>
      <c r="E146" s="140">
        <v>-12.3</v>
      </c>
      <c r="F146" s="140">
        <v>2.7</v>
      </c>
    </row>
    <row r="147" spans="1:6" x14ac:dyDescent="0.2">
      <c r="A147" s="20" t="s">
        <v>515</v>
      </c>
      <c r="B147" s="74">
        <v>114</v>
      </c>
      <c r="C147" s="133" t="s">
        <v>510</v>
      </c>
      <c r="D147" s="133">
        <v>1500</v>
      </c>
      <c r="E147" s="140">
        <v>11.1</v>
      </c>
      <c r="F147" s="218">
        <v>3.4</v>
      </c>
    </row>
    <row r="148" spans="1:6" x14ac:dyDescent="0.2">
      <c r="A148" s="65" t="s">
        <v>516</v>
      </c>
      <c r="B148" s="74">
        <v>140</v>
      </c>
      <c r="C148" s="70">
        <v>1600</v>
      </c>
      <c r="D148" s="70">
        <v>1600</v>
      </c>
      <c r="E148" s="71" t="s">
        <v>1</v>
      </c>
      <c r="F148" s="26">
        <v>3.2</v>
      </c>
    </row>
    <row r="149" spans="1:6" x14ac:dyDescent="0.2">
      <c r="A149" s="20" t="s">
        <v>517</v>
      </c>
      <c r="B149" s="74">
        <v>120</v>
      </c>
      <c r="C149" s="70">
        <v>1500</v>
      </c>
      <c r="D149" s="70">
        <v>1500</v>
      </c>
      <c r="E149" s="71" t="s">
        <v>1</v>
      </c>
      <c r="F149" s="26">
        <v>2.2000000000000002</v>
      </c>
    </row>
    <row r="150" spans="1:6" x14ac:dyDescent="0.2">
      <c r="A150" s="20" t="s">
        <v>363</v>
      </c>
      <c r="B150" s="74">
        <v>149</v>
      </c>
      <c r="C150" s="70" t="s">
        <v>506</v>
      </c>
      <c r="D150" s="70" t="s">
        <v>506</v>
      </c>
      <c r="E150" s="71" t="s">
        <v>1</v>
      </c>
      <c r="F150" s="26">
        <v>3.3</v>
      </c>
    </row>
    <row r="151" spans="1:6" x14ac:dyDescent="0.2">
      <c r="A151" s="20" t="s">
        <v>374</v>
      </c>
      <c r="B151" s="74">
        <v>127</v>
      </c>
      <c r="C151" s="70">
        <v>1500</v>
      </c>
      <c r="D151" s="70">
        <v>1500</v>
      </c>
      <c r="E151" s="71" t="s">
        <v>1</v>
      </c>
      <c r="F151" s="26">
        <v>2.2000000000000002</v>
      </c>
    </row>
    <row r="152" spans="1:6" x14ac:dyDescent="0.2">
      <c r="A152" s="20" t="s">
        <v>518</v>
      </c>
      <c r="B152" s="74">
        <v>125</v>
      </c>
      <c r="C152" s="70" t="s">
        <v>519</v>
      </c>
      <c r="D152" s="70" t="s">
        <v>519</v>
      </c>
      <c r="E152" s="71" t="s">
        <v>1</v>
      </c>
      <c r="F152" s="26">
        <v>3.3</v>
      </c>
    </row>
    <row r="153" spans="1:6" x14ac:dyDescent="0.2">
      <c r="A153" s="20" t="s">
        <v>520</v>
      </c>
      <c r="B153" s="74">
        <v>121</v>
      </c>
      <c r="C153" s="70" t="s">
        <v>521</v>
      </c>
      <c r="D153" s="70" t="s">
        <v>522</v>
      </c>
      <c r="E153" s="80">
        <v>19.2</v>
      </c>
      <c r="F153" s="26">
        <v>3.7</v>
      </c>
    </row>
    <row r="154" spans="1:6" s="139" customFormat="1" x14ac:dyDescent="0.2">
      <c r="A154" s="139" t="s">
        <v>379</v>
      </c>
      <c r="B154" s="181">
        <v>115</v>
      </c>
      <c r="C154" s="160" t="s">
        <v>523</v>
      </c>
      <c r="D154" s="133" t="s">
        <v>524</v>
      </c>
      <c r="E154" s="140">
        <v>13.6</v>
      </c>
      <c r="F154" s="140">
        <v>3.3</v>
      </c>
    </row>
    <row r="155" spans="1:6" x14ac:dyDescent="0.2">
      <c r="A155" s="20" t="s">
        <v>525</v>
      </c>
      <c r="B155" s="74">
        <v>134</v>
      </c>
      <c r="C155" s="70">
        <v>1600</v>
      </c>
      <c r="D155" s="70">
        <v>1600</v>
      </c>
      <c r="E155" s="80" t="s">
        <v>1</v>
      </c>
      <c r="F155" s="26">
        <v>3.4</v>
      </c>
    </row>
    <row r="156" spans="1:6" x14ac:dyDescent="0.2">
      <c r="A156" s="20" t="s">
        <v>526</v>
      </c>
      <c r="B156" s="74">
        <v>148</v>
      </c>
      <c r="C156" s="70">
        <v>1600</v>
      </c>
      <c r="D156" s="70">
        <v>1600</v>
      </c>
      <c r="E156" s="80" t="s">
        <v>1</v>
      </c>
      <c r="F156" s="26">
        <v>3.3</v>
      </c>
    </row>
    <row r="157" spans="1:6" x14ac:dyDescent="0.2">
      <c r="A157" s="20" t="s">
        <v>383</v>
      </c>
      <c r="B157" s="74">
        <v>128</v>
      </c>
      <c r="C157" s="70">
        <v>1650</v>
      </c>
      <c r="D157" s="70">
        <v>1650</v>
      </c>
      <c r="E157" s="80" t="s">
        <v>1</v>
      </c>
      <c r="F157" s="26">
        <v>3</v>
      </c>
    </row>
    <row r="158" spans="1:6" x14ac:dyDescent="0.2">
      <c r="A158" s="20" t="s">
        <v>527</v>
      </c>
      <c r="B158" s="74">
        <v>149</v>
      </c>
      <c r="C158" s="70">
        <v>1200</v>
      </c>
      <c r="D158" s="70">
        <v>1200</v>
      </c>
      <c r="E158" s="80" t="s">
        <v>1</v>
      </c>
      <c r="F158" s="26">
        <v>2.8</v>
      </c>
    </row>
    <row r="159" spans="1:6" x14ac:dyDescent="0.2">
      <c r="A159" s="20" t="s">
        <v>528</v>
      </c>
      <c r="B159" s="74">
        <v>154</v>
      </c>
      <c r="C159" s="70">
        <v>1500</v>
      </c>
      <c r="D159" s="70">
        <v>1500</v>
      </c>
      <c r="E159" s="80" t="s">
        <v>1</v>
      </c>
      <c r="F159" s="26">
        <v>3.2</v>
      </c>
    </row>
    <row r="160" spans="1:6" x14ac:dyDescent="0.2">
      <c r="A160" s="20" t="s">
        <v>529</v>
      </c>
      <c r="B160" s="74">
        <v>120</v>
      </c>
      <c r="C160" s="70">
        <v>2000</v>
      </c>
      <c r="D160" s="70">
        <v>2000</v>
      </c>
      <c r="E160" s="73" t="s">
        <v>1</v>
      </c>
      <c r="F160" s="26">
        <v>3.8</v>
      </c>
    </row>
    <row r="161" spans="1:6" x14ac:dyDescent="0.2">
      <c r="A161" s="69" t="s">
        <v>530</v>
      </c>
      <c r="B161" s="74">
        <v>175</v>
      </c>
      <c r="C161" s="70" t="s">
        <v>501</v>
      </c>
      <c r="D161" s="70" t="s">
        <v>501</v>
      </c>
      <c r="E161" s="71" t="s">
        <v>1</v>
      </c>
      <c r="F161" s="26">
        <v>2.8</v>
      </c>
    </row>
    <row r="162" spans="1:6" x14ac:dyDescent="0.2">
      <c r="A162" s="20" t="s">
        <v>531</v>
      </c>
      <c r="B162" s="74">
        <v>119</v>
      </c>
      <c r="C162" s="70" t="s">
        <v>532</v>
      </c>
      <c r="D162" s="70">
        <v>1100</v>
      </c>
      <c r="E162" s="71">
        <v>-8.3000000000000007</v>
      </c>
      <c r="F162" s="26">
        <v>2.6</v>
      </c>
    </row>
    <row r="163" spans="1:6" x14ac:dyDescent="0.2">
      <c r="A163" s="20" t="s">
        <v>533</v>
      </c>
      <c r="B163" s="74">
        <v>147</v>
      </c>
      <c r="C163" s="70">
        <v>2000</v>
      </c>
      <c r="D163" s="70">
        <v>2000</v>
      </c>
      <c r="E163" s="71" t="s">
        <v>1</v>
      </c>
      <c r="F163" s="26">
        <v>4</v>
      </c>
    </row>
    <row r="164" spans="1:6" x14ac:dyDescent="0.2">
      <c r="A164" s="20" t="s">
        <v>534</v>
      </c>
      <c r="B164" s="74">
        <v>108</v>
      </c>
      <c r="C164" s="70">
        <v>1300</v>
      </c>
      <c r="D164" s="70">
        <v>1300</v>
      </c>
      <c r="E164" s="71" t="s">
        <v>1</v>
      </c>
      <c r="F164" s="26">
        <v>2.5</v>
      </c>
    </row>
    <row r="165" spans="1:6" x14ac:dyDescent="0.2">
      <c r="A165" s="20" t="s">
        <v>535</v>
      </c>
      <c r="B165" s="74">
        <v>95</v>
      </c>
      <c r="C165" s="70">
        <v>1300</v>
      </c>
      <c r="D165" s="70">
        <v>1300</v>
      </c>
      <c r="E165" s="73" t="s">
        <v>1</v>
      </c>
      <c r="F165" s="26">
        <v>2.5</v>
      </c>
    </row>
    <row r="166" spans="1:6" x14ac:dyDescent="0.2">
      <c r="A166" s="20" t="s">
        <v>536</v>
      </c>
      <c r="B166" s="74">
        <v>78</v>
      </c>
      <c r="C166" s="70" t="s">
        <v>537</v>
      </c>
      <c r="D166" s="70" t="s">
        <v>537</v>
      </c>
      <c r="E166" s="71" t="s">
        <v>1</v>
      </c>
      <c r="F166" s="26">
        <v>4</v>
      </c>
    </row>
    <row r="167" spans="1:6" x14ac:dyDescent="0.2">
      <c r="A167" s="20" t="s">
        <v>538</v>
      </c>
      <c r="B167" s="74">
        <v>114</v>
      </c>
      <c r="C167" s="70">
        <v>1400</v>
      </c>
      <c r="D167" s="70">
        <v>1400</v>
      </c>
      <c r="E167" s="71" t="s">
        <v>1</v>
      </c>
      <c r="F167" s="26">
        <v>3.5</v>
      </c>
    </row>
    <row r="168" spans="1:6" x14ac:dyDescent="0.2">
      <c r="A168" s="20" t="s">
        <v>539</v>
      </c>
      <c r="B168" s="74">
        <v>114</v>
      </c>
      <c r="C168" s="70" t="s">
        <v>540</v>
      </c>
      <c r="D168" s="70" t="s">
        <v>540</v>
      </c>
      <c r="E168" s="71" t="s">
        <v>1</v>
      </c>
      <c r="F168" s="26">
        <v>2.5</v>
      </c>
    </row>
    <row r="169" spans="1:6" x14ac:dyDescent="0.2">
      <c r="A169" s="20" t="s">
        <v>541</v>
      </c>
      <c r="B169" s="74">
        <v>124</v>
      </c>
      <c r="C169" s="70" t="s">
        <v>542</v>
      </c>
      <c r="D169" s="70" t="s">
        <v>542</v>
      </c>
      <c r="E169" s="71" t="s">
        <v>1</v>
      </c>
      <c r="F169" s="26">
        <v>2.7</v>
      </c>
    </row>
    <row r="170" spans="1:6" s="139" customFormat="1" x14ac:dyDescent="0.2">
      <c r="A170" s="139" t="s">
        <v>543</v>
      </c>
      <c r="B170" s="129">
        <v>52</v>
      </c>
      <c r="C170" s="133">
        <v>550</v>
      </c>
      <c r="D170" s="133">
        <v>550</v>
      </c>
      <c r="E170" s="140" t="s">
        <v>1</v>
      </c>
      <c r="F170" s="140">
        <v>3.3</v>
      </c>
    </row>
    <row r="171" spans="1:6" s="127" customFormat="1" x14ac:dyDescent="0.2">
      <c r="A171" s="127" t="s">
        <v>544</v>
      </c>
      <c r="B171" s="181">
        <v>81</v>
      </c>
      <c r="C171" s="133">
        <v>900</v>
      </c>
      <c r="D171" s="133">
        <v>900</v>
      </c>
      <c r="E171" s="140" t="s">
        <v>1</v>
      </c>
      <c r="F171" s="218">
        <v>3.2</v>
      </c>
    </row>
    <row r="172" spans="1:6" x14ac:dyDescent="0.2">
      <c r="A172" s="20" t="s">
        <v>545</v>
      </c>
      <c r="B172" s="74">
        <v>97</v>
      </c>
      <c r="C172" s="70">
        <v>1800</v>
      </c>
      <c r="D172" s="70">
        <v>1800</v>
      </c>
      <c r="E172" s="71" t="s">
        <v>1</v>
      </c>
      <c r="F172" s="26">
        <v>3.7</v>
      </c>
    </row>
    <row r="173" spans="1:6" x14ac:dyDescent="0.2">
      <c r="A173" s="20" t="s">
        <v>546</v>
      </c>
      <c r="B173" s="74">
        <v>114</v>
      </c>
      <c r="C173" s="70">
        <v>1350</v>
      </c>
      <c r="D173" s="70">
        <v>1350</v>
      </c>
      <c r="E173" s="71" t="s">
        <v>1</v>
      </c>
      <c r="F173" s="26">
        <v>2.5</v>
      </c>
    </row>
    <row r="174" spans="1:6" x14ac:dyDescent="0.2">
      <c r="A174" s="20" t="s">
        <v>547</v>
      </c>
      <c r="B174" s="74">
        <v>110</v>
      </c>
      <c r="C174" s="70" t="s">
        <v>548</v>
      </c>
      <c r="D174" s="70" t="s">
        <v>549</v>
      </c>
      <c r="E174" s="71" t="s">
        <v>1</v>
      </c>
      <c r="F174" s="26">
        <v>3.9</v>
      </c>
    </row>
    <row r="175" spans="1:6" x14ac:dyDescent="0.2">
      <c r="A175" s="20" t="s">
        <v>550</v>
      </c>
      <c r="B175" s="74">
        <v>144</v>
      </c>
      <c r="C175" s="70">
        <v>1000</v>
      </c>
      <c r="D175" s="70">
        <v>1000</v>
      </c>
      <c r="E175" s="80" t="s">
        <v>1</v>
      </c>
      <c r="F175" s="26">
        <v>2.4</v>
      </c>
    </row>
    <row r="176" spans="1:6" x14ac:dyDescent="0.2">
      <c r="A176" s="20" t="s">
        <v>551</v>
      </c>
      <c r="B176" s="74">
        <v>124</v>
      </c>
      <c r="C176" s="70">
        <v>1500</v>
      </c>
      <c r="D176" s="70">
        <v>1500</v>
      </c>
      <c r="E176" s="80" t="s">
        <v>1</v>
      </c>
      <c r="F176" s="26">
        <v>3.8</v>
      </c>
    </row>
    <row r="177" spans="1:6" s="127" customFormat="1" x14ac:dyDescent="0.2">
      <c r="A177" s="127" t="s">
        <v>552</v>
      </c>
      <c r="B177" s="181">
        <v>91</v>
      </c>
      <c r="C177" s="133" t="s">
        <v>463</v>
      </c>
      <c r="D177" s="133">
        <v>1200</v>
      </c>
      <c r="E177" s="219">
        <v>4.3</v>
      </c>
      <c r="F177" s="218">
        <v>2.9</v>
      </c>
    </row>
    <row r="178" spans="1:6" s="127" customFormat="1" x14ac:dyDescent="0.2">
      <c r="A178" s="127" t="s">
        <v>553</v>
      </c>
      <c r="B178" s="181">
        <v>99</v>
      </c>
      <c r="C178" s="133">
        <v>1500</v>
      </c>
      <c r="D178" s="133">
        <v>1500</v>
      </c>
      <c r="E178" s="129" t="s">
        <v>1</v>
      </c>
      <c r="F178" s="218">
        <v>2.9</v>
      </c>
    </row>
    <row r="179" spans="1:6" s="127" customFormat="1" x14ac:dyDescent="0.2">
      <c r="A179" s="127" t="s">
        <v>554</v>
      </c>
      <c r="B179" s="181">
        <v>63</v>
      </c>
      <c r="C179" s="133" t="s">
        <v>555</v>
      </c>
      <c r="D179" s="133" t="s">
        <v>555</v>
      </c>
      <c r="E179" s="219" t="s">
        <v>1</v>
      </c>
      <c r="F179" s="218">
        <v>2.5</v>
      </c>
    </row>
    <row r="180" spans="1:6" x14ac:dyDescent="0.2">
      <c r="B180" s="74"/>
      <c r="C180" s="70"/>
      <c r="D180" s="70"/>
      <c r="E180" s="73"/>
    </row>
    <row r="181" spans="1:6" ht="15" x14ac:dyDescent="0.2">
      <c r="A181" s="264" t="s">
        <v>1515</v>
      </c>
      <c r="B181" s="22"/>
      <c r="C181" s="22"/>
    </row>
    <row r="182" spans="1:6" x14ac:dyDescent="0.2">
      <c r="A182" s="76" t="s">
        <v>1589</v>
      </c>
      <c r="B182" s="22">
        <v>103</v>
      </c>
      <c r="C182" s="23">
        <v>1250</v>
      </c>
      <c r="D182" s="23">
        <v>1250</v>
      </c>
      <c r="E182" s="26" t="s">
        <v>1</v>
      </c>
      <c r="F182" s="22">
        <v>4.3</v>
      </c>
    </row>
    <row r="183" spans="1:6" x14ac:dyDescent="0.2">
      <c r="A183" s="20" t="s">
        <v>1637</v>
      </c>
      <c r="B183" s="22">
        <v>121</v>
      </c>
      <c r="C183" s="23">
        <v>1000</v>
      </c>
      <c r="D183" s="70">
        <v>1000</v>
      </c>
      <c r="E183" s="26" t="s">
        <v>1</v>
      </c>
      <c r="F183" s="22">
        <v>3.1</v>
      </c>
    </row>
    <row r="184" spans="1:6" s="139" customFormat="1" x14ac:dyDescent="0.2">
      <c r="A184" s="139" t="s">
        <v>1968</v>
      </c>
      <c r="B184" s="129">
        <v>135</v>
      </c>
      <c r="C184" s="133">
        <v>1300</v>
      </c>
      <c r="D184" s="133">
        <v>1300</v>
      </c>
      <c r="E184" s="140" t="s">
        <v>1</v>
      </c>
      <c r="F184" s="129">
        <v>3.6</v>
      </c>
    </row>
    <row r="185" spans="1:6" x14ac:dyDescent="0.2">
      <c r="A185" s="76" t="s">
        <v>437</v>
      </c>
      <c r="B185" s="22">
        <v>101</v>
      </c>
      <c r="C185" s="23">
        <v>1300</v>
      </c>
      <c r="D185" s="23">
        <v>1300</v>
      </c>
      <c r="E185" s="26" t="s">
        <v>1</v>
      </c>
      <c r="F185" s="22">
        <v>4.0999999999999996</v>
      </c>
    </row>
    <row r="186" spans="1:6" s="42" customFormat="1" ht="12.75" x14ac:dyDescent="0.2">
      <c r="A186" s="263"/>
      <c r="B186" s="45"/>
      <c r="C186" s="46"/>
      <c r="D186" s="46"/>
      <c r="E186" s="51"/>
      <c r="F186" s="45"/>
    </row>
    <row r="187" spans="1:6" ht="15" x14ac:dyDescent="0.25">
      <c r="A187" s="19" t="s">
        <v>130</v>
      </c>
      <c r="B187" s="74"/>
      <c r="C187" s="70"/>
      <c r="D187" s="70"/>
      <c r="E187" s="73"/>
      <c r="F187" s="22"/>
    </row>
    <row r="188" spans="1:6" x14ac:dyDescent="0.2">
      <c r="A188" s="20" t="s">
        <v>556</v>
      </c>
      <c r="B188" s="74">
        <v>139</v>
      </c>
      <c r="C188" s="70">
        <v>1500</v>
      </c>
      <c r="D188" s="70">
        <v>1500</v>
      </c>
      <c r="E188" s="71" t="s">
        <v>1</v>
      </c>
      <c r="F188" s="26">
        <v>3.7</v>
      </c>
    </row>
    <row r="189" spans="1:6" x14ac:dyDescent="0.2">
      <c r="A189" s="20" t="s">
        <v>557</v>
      </c>
      <c r="B189" s="74">
        <v>103</v>
      </c>
      <c r="C189" s="70" t="s">
        <v>558</v>
      </c>
      <c r="D189" s="160" t="s">
        <v>1768</v>
      </c>
      <c r="E189" s="71">
        <v>-2.5</v>
      </c>
      <c r="F189" s="26">
        <v>2.9</v>
      </c>
    </row>
    <row r="190" spans="1:6" x14ac:dyDescent="0.2">
      <c r="A190" s="20" t="s">
        <v>559</v>
      </c>
      <c r="B190" s="74">
        <v>86</v>
      </c>
      <c r="C190" s="70" t="s">
        <v>560</v>
      </c>
      <c r="D190" s="70">
        <v>900</v>
      </c>
      <c r="E190" s="71">
        <v>-4.3</v>
      </c>
      <c r="F190" s="26">
        <v>2.9</v>
      </c>
    </row>
    <row r="191" spans="1:6" x14ac:dyDescent="0.2">
      <c r="A191" s="20" t="s">
        <v>561</v>
      </c>
      <c r="B191" s="74">
        <v>95</v>
      </c>
      <c r="C191" s="70">
        <v>935</v>
      </c>
      <c r="D191" s="70">
        <v>935</v>
      </c>
      <c r="E191" s="73" t="s">
        <v>1</v>
      </c>
      <c r="F191" s="26">
        <v>2.8</v>
      </c>
    </row>
    <row r="192" spans="1:6" x14ac:dyDescent="0.2">
      <c r="A192" s="20" t="s">
        <v>562</v>
      </c>
      <c r="B192" s="74">
        <v>128</v>
      </c>
      <c r="C192" s="70">
        <v>1350</v>
      </c>
      <c r="D192" s="70">
        <v>1350</v>
      </c>
      <c r="E192" s="73" t="s">
        <v>1</v>
      </c>
      <c r="F192" s="26">
        <v>3.2</v>
      </c>
    </row>
    <row r="193" spans="1:6" s="139" customFormat="1" x14ac:dyDescent="0.2">
      <c r="A193" s="139" t="s">
        <v>563</v>
      </c>
      <c r="B193" s="181">
        <v>132</v>
      </c>
      <c r="C193" s="133">
        <v>1450</v>
      </c>
      <c r="D193" s="133">
        <v>1450</v>
      </c>
      <c r="E193" s="140" t="s">
        <v>1</v>
      </c>
      <c r="F193" s="140">
        <v>4</v>
      </c>
    </row>
    <row r="194" spans="1:6" x14ac:dyDescent="0.2">
      <c r="A194" s="65" t="s">
        <v>564</v>
      </c>
      <c r="B194" s="74">
        <v>65</v>
      </c>
      <c r="C194" s="70">
        <v>650</v>
      </c>
      <c r="D194" s="70">
        <v>650</v>
      </c>
      <c r="E194" s="71" t="s">
        <v>1</v>
      </c>
      <c r="F194" s="26">
        <v>2.1</v>
      </c>
    </row>
    <row r="195" spans="1:6" x14ac:dyDescent="0.2">
      <c r="B195" s="74"/>
      <c r="C195" s="70"/>
      <c r="D195" s="70"/>
      <c r="E195" s="73"/>
    </row>
    <row r="196" spans="1:6" ht="15" x14ac:dyDescent="0.25">
      <c r="A196" s="19" t="s">
        <v>87</v>
      </c>
      <c r="B196" s="74"/>
      <c r="C196" s="70"/>
      <c r="D196" s="70"/>
      <c r="E196" s="73"/>
      <c r="F196" s="22"/>
    </row>
    <row r="197" spans="1:6" x14ac:dyDescent="0.2">
      <c r="A197" s="20" t="s">
        <v>565</v>
      </c>
      <c r="B197" s="74">
        <v>108</v>
      </c>
      <c r="C197" s="70" t="s">
        <v>472</v>
      </c>
      <c r="D197" s="70" t="s">
        <v>566</v>
      </c>
      <c r="E197" s="71" t="s">
        <v>1</v>
      </c>
      <c r="F197" s="26">
        <v>3.3</v>
      </c>
    </row>
    <row r="198" spans="1:6" x14ac:dyDescent="0.2">
      <c r="A198" s="20" t="s">
        <v>567</v>
      </c>
      <c r="B198" s="74">
        <v>114</v>
      </c>
      <c r="C198" s="70" t="s">
        <v>568</v>
      </c>
      <c r="D198" s="70" t="s">
        <v>568</v>
      </c>
      <c r="E198" s="71" t="s">
        <v>1</v>
      </c>
      <c r="F198" s="26">
        <v>2.9</v>
      </c>
    </row>
    <row r="199" spans="1:6" s="127" customFormat="1" x14ac:dyDescent="0.2">
      <c r="A199" s="127" t="s">
        <v>297</v>
      </c>
      <c r="B199" s="181">
        <v>112</v>
      </c>
      <c r="C199" s="133" t="s">
        <v>569</v>
      </c>
      <c r="D199" s="133" t="s">
        <v>570</v>
      </c>
      <c r="E199" s="140">
        <v>2.9</v>
      </c>
      <c r="F199" s="218">
        <v>3</v>
      </c>
    </row>
    <row r="200" spans="1:6" x14ac:dyDescent="0.2">
      <c r="A200" s="20" t="s">
        <v>571</v>
      </c>
      <c r="B200" s="74">
        <v>106</v>
      </c>
      <c r="C200" s="70">
        <v>1600</v>
      </c>
      <c r="D200" s="70">
        <v>1600</v>
      </c>
      <c r="E200" s="73" t="s">
        <v>1</v>
      </c>
      <c r="F200" s="26">
        <v>4.5999999999999996</v>
      </c>
    </row>
    <row r="201" spans="1:6" x14ac:dyDescent="0.2">
      <c r="A201" s="20" t="s">
        <v>572</v>
      </c>
      <c r="B201" s="74">
        <v>121</v>
      </c>
      <c r="C201" s="70">
        <v>1300</v>
      </c>
      <c r="D201" s="70">
        <v>1300</v>
      </c>
      <c r="E201" s="73" t="s">
        <v>1</v>
      </c>
      <c r="F201" s="26">
        <v>2.7</v>
      </c>
    </row>
    <row r="202" spans="1:6" x14ac:dyDescent="0.2">
      <c r="A202" s="20" t="s">
        <v>573</v>
      </c>
      <c r="B202" s="74">
        <v>94</v>
      </c>
      <c r="C202" s="70">
        <v>1400</v>
      </c>
      <c r="D202" s="70">
        <v>1400</v>
      </c>
      <c r="E202" s="73" t="s">
        <v>1</v>
      </c>
      <c r="F202" s="26">
        <v>4.0999999999999996</v>
      </c>
    </row>
    <row r="203" spans="1:6" x14ac:dyDescent="0.2">
      <c r="A203" s="20" t="s">
        <v>574</v>
      </c>
      <c r="B203" s="74">
        <v>128</v>
      </c>
      <c r="C203" s="70">
        <v>2200</v>
      </c>
      <c r="D203" s="70">
        <v>2200</v>
      </c>
      <c r="E203" s="73" t="s">
        <v>1</v>
      </c>
      <c r="F203" s="26">
        <v>4.9000000000000004</v>
      </c>
    </row>
    <row r="204" spans="1:6" x14ac:dyDescent="0.2">
      <c r="A204" s="20" t="s">
        <v>575</v>
      </c>
      <c r="B204" s="74">
        <v>104</v>
      </c>
      <c r="C204" s="70">
        <v>1800</v>
      </c>
      <c r="D204" s="70">
        <v>1800</v>
      </c>
      <c r="E204" s="73" t="s">
        <v>1</v>
      </c>
      <c r="F204" s="26">
        <v>3.3</v>
      </c>
    </row>
    <row r="205" spans="1:6" x14ac:dyDescent="0.2">
      <c r="A205" s="20" t="s">
        <v>576</v>
      </c>
      <c r="B205" s="74">
        <v>114</v>
      </c>
      <c r="C205" s="70">
        <v>1700</v>
      </c>
      <c r="D205" s="70">
        <v>1700</v>
      </c>
      <c r="E205" s="71" t="s">
        <v>1</v>
      </c>
      <c r="F205" s="26">
        <v>4.0999999999999996</v>
      </c>
    </row>
    <row r="206" spans="1:6" x14ac:dyDescent="0.2">
      <c r="A206" s="65" t="s">
        <v>577</v>
      </c>
      <c r="B206" s="74">
        <v>118</v>
      </c>
      <c r="C206" s="70">
        <v>1200</v>
      </c>
      <c r="D206" s="70">
        <v>1200</v>
      </c>
      <c r="E206" s="71" t="s">
        <v>1</v>
      </c>
      <c r="F206" s="26">
        <v>2.4</v>
      </c>
    </row>
    <row r="207" spans="1:6" x14ac:dyDescent="0.2">
      <c r="A207" s="20" t="s">
        <v>578</v>
      </c>
      <c r="B207" s="74">
        <v>101</v>
      </c>
      <c r="C207" s="70" t="s">
        <v>579</v>
      </c>
      <c r="D207" s="70">
        <v>1100</v>
      </c>
      <c r="E207" s="71">
        <v>2.2999999999999998</v>
      </c>
      <c r="F207" s="26">
        <v>2.6</v>
      </c>
    </row>
    <row r="208" spans="1:6" x14ac:dyDescent="0.2">
      <c r="A208" s="20" t="s">
        <v>580</v>
      </c>
      <c r="B208" s="73">
        <v>55</v>
      </c>
      <c r="C208" s="23">
        <v>830</v>
      </c>
      <c r="D208" s="23">
        <v>830</v>
      </c>
      <c r="E208" s="71" t="s">
        <v>1</v>
      </c>
      <c r="F208" s="26">
        <v>2.8</v>
      </c>
    </row>
    <row r="209" spans="1:6" x14ac:dyDescent="0.2">
      <c r="A209" s="20" t="s">
        <v>581</v>
      </c>
      <c r="B209" s="74">
        <v>107</v>
      </c>
      <c r="C209" s="70" t="s">
        <v>582</v>
      </c>
      <c r="D209" s="70" t="s">
        <v>582</v>
      </c>
      <c r="E209" s="73" t="s">
        <v>1</v>
      </c>
      <c r="F209" s="26">
        <v>3.7</v>
      </c>
    </row>
    <row r="210" spans="1:6" x14ac:dyDescent="0.2">
      <c r="A210" s="20" t="s">
        <v>583</v>
      </c>
      <c r="B210" s="74">
        <v>129</v>
      </c>
      <c r="C210" s="70">
        <v>1000</v>
      </c>
      <c r="D210" s="70">
        <v>1000</v>
      </c>
      <c r="E210" s="71" t="s">
        <v>1</v>
      </c>
      <c r="F210" s="26">
        <v>1.7</v>
      </c>
    </row>
    <row r="211" spans="1:6" x14ac:dyDescent="0.2">
      <c r="A211" s="20" t="s">
        <v>416</v>
      </c>
      <c r="B211" s="74">
        <v>93</v>
      </c>
      <c r="C211" s="70">
        <v>1650</v>
      </c>
      <c r="D211" s="70">
        <v>1650</v>
      </c>
      <c r="E211" s="71" t="s">
        <v>1</v>
      </c>
      <c r="F211" s="26">
        <v>3.1</v>
      </c>
    </row>
    <row r="212" spans="1:6" x14ac:dyDescent="0.2">
      <c r="A212" s="20" t="s">
        <v>584</v>
      </c>
      <c r="B212" s="74">
        <v>118</v>
      </c>
      <c r="C212" s="70" t="s">
        <v>585</v>
      </c>
      <c r="D212" s="70">
        <v>1500</v>
      </c>
      <c r="E212" s="73">
        <v>15.4</v>
      </c>
      <c r="F212" s="26">
        <v>3</v>
      </c>
    </row>
    <row r="213" spans="1:6" x14ac:dyDescent="0.2">
      <c r="A213" s="20" t="s">
        <v>586</v>
      </c>
      <c r="B213" s="74">
        <v>90</v>
      </c>
      <c r="C213" s="70">
        <v>1500</v>
      </c>
      <c r="D213" s="70">
        <v>1500</v>
      </c>
      <c r="E213" s="71" t="s">
        <v>1</v>
      </c>
      <c r="F213" s="26">
        <v>3.8</v>
      </c>
    </row>
    <row r="214" spans="1:6" x14ac:dyDescent="0.2">
      <c r="A214" s="20" t="s">
        <v>587</v>
      </c>
      <c r="B214" s="73">
        <v>88</v>
      </c>
      <c r="C214" s="70" t="s">
        <v>522</v>
      </c>
      <c r="D214" s="70" t="s">
        <v>522</v>
      </c>
      <c r="E214" s="71" t="s">
        <v>1</v>
      </c>
      <c r="F214" s="71">
        <v>3.7</v>
      </c>
    </row>
    <row r="215" spans="1:6" x14ac:dyDescent="0.2">
      <c r="A215" s="20" t="s">
        <v>588</v>
      </c>
      <c r="B215" s="73">
        <v>157</v>
      </c>
      <c r="C215" s="70">
        <v>1700</v>
      </c>
      <c r="D215" s="70">
        <v>1700</v>
      </c>
      <c r="E215" s="71" t="s">
        <v>60</v>
      </c>
      <c r="F215" s="71">
        <v>4.0999999999999996</v>
      </c>
    </row>
    <row r="216" spans="1:6" x14ac:dyDescent="0.2">
      <c r="A216" s="65" t="s">
        <v>589</v>
      </c>
      <c r="B216" s="74">
        <v>130</v>
      </c>
      <c r="C216" s="70" t="s">
        <v>590</v>
      </c>
      <c r="D216" s="70" t="s">
        <v>591</v>
      </c>
      <c r="E216" s="71">
        <v>3.4</v>
      </c>
      <c r="F216" s="26">
        <v>2.9</v>
      </c>
    </row>
    <row r="217" spans="1:6" x14ac:dyDescent="0.2">
      <c r="A217" s="65" t="s">
        <v>592</v>
      </c>
      <c r="B217" s="74">
        <v>120</v>
      </c>
      <c r="C217" s="70" t="s">
        <v>59</v>
      </c>
      <c r="D217" s="70">
        <v>2000</v>
      </c>
      <c r="E217" s="71" t="s">
        <v>60</v>
      </c>
      <c r="F217" s="26">
        <v>4.4000000000000004</v>
      </c>
    </row>
    <row r="218" spans="1:6" x14ac:dyDescent="0.2">
      <c r="B218" s="74"/>
      <c r="C218" s="70"/>
      <c r="D218" s="70"/>
      <c r="E218" s="73"/>
    </row>
    <row r="219" spans="1:6" ht="15" x14ac:dyDescent="0.25">
      <c r="A219" s="19" t="s">
        <v>110</v>
      </c>
      <c r="B219" s="74"/>
      <c r="C219" s="70"/>
      <c r="D219" s="70"/>
      <c r="E219" s="73"/>
    </row>
    <row r="220" spans="1:6" x14ac:dyDescent="0.2">
      <c r="A220" s="20" t="s">
        <v>593</v>
      </c>
      <c r="B220" s="74">
        <v>130</v>
      </c>
      <c r="C220" s="70">
        <v>1400</v>
      </c>
      <c r="D220" s="70">
        <v>1400</v>
      </c>
      <c r="E220" s="73" t="s">
        <v>1</v>
      </c>
      <c r="F220" s="26">
        <v>3.1</v>
      </c>
    </row>
    <row r="221" spans="1:6" s="127" customFormat="1" x14ac:dyDescent="0.2">
      <c r="A221" s="127" t="s">
        <v>185</v>
      </c>
      <c r="B221" s="129">
        <v>62</v>
      </c>
      <c r="C221" s="133" t="s">
        <v>494</v>
      </c>
      <c r="D221" s="133">
        <v>1000</v>
      </c>
      <c r="E221" s="218">
        <v>5.3</v>
      </c>
      <c r="F221" s="218">
        <v>2.2000000000000002</v>
      </c>
    </row>
    <row r="222" spans="1:6" x14ac:dyDescent="0.2">
      <c r="B222" s="74"/>
      <c r="C222" s="70"/>
      <c r="D222" s="70"/>
      <c r="E222" s="73"/>
    </row>
    <row r="223" spans="1:6" ht="15" x14ac:dyDescent="0.25">
      <c r="A223" s="19" t="s">
        <v>81</v>
      </c>
      <c r="B223" s="74"/>
      <c r="C223" s="70"/>
      <c r="D223" s="70"/>
      <c r="E223" s="73"/>
    </row>
    <row r="224" spans="1:6" x14ac:dyDescent="0.2">
      <c r="A224" s="20" t="s">
        <v>594</v>
      </c>
      <c r="B224" s="74">
        <v>52</v>
      </c>
      <c r="C224" s="70">
        <v>850</v>
      </c>
      <c r="D224" s="70">
        <v>850</v>
      </c>
      <c r="E224" s="73" t="s">
        <v>1</v>
      </c>
      <c r="F224" s="26">
        <v>4.3</v>
      </c>
    </row>
    <row r="225" spans="1:10" x14ac:dyDescent="0.2">
      <c r="B225" s="74"/>
      <c r="C225" s="70"/>
      <c r="D225" s="70"/>
      <c r="E225" s="73"/>
    </row>
    <row r="226" spans="1:10" s="139" customFormat="1" ht="15" x14ac:dyDescent="0.2">
      <c r="A226" s="194" t="s">
        <v>1622</v>
      </c>
      <c r="B226" s="129"/>
      <c r="C226" s="140"/>
      <c r="D226" s="140"/>
      <c r="E226" s="129"/>
      <c r="F226" s="212"/>
    </row>
    <row r="227" spans="1:10" s="139" customFormat="1" x14ac:dyDescent="0.2">
      <c r="A227" s="128" t="s">
        <v>1751</v>
      </c>
      <c r="B227" s="129">
        <v>185</v>
      </c>
      <c r="C227" s="213" t="s">
        <v>59</v>
      </c>
      <c r="D227" s="133">
        <v>1500</v>
      </c>
      <c r="E227" s="140" t="s">
        <v>60</v>
      </c>
      <c r="F227" s="140">
        <f>SUM(18000/497500)*100</f>
        <v>3.6180904522613062</v>
      </c>
    </row>
    <row r="228" spans="1:10" s="139" customFormat="1" x14ac:dyDescent="0.2">
      <c r="A228" s="128" t="s">
        <v>1637</v>
      </c>
      <c r="B228" s="129">
        <v>91</v>
      </c>
      <c r="C228" s="213" t="s">
        <v>59</v>
      </c>
      <c r="D228" s="133">
        <v>1000</v>
      </c>
      <c r="E228" s="140" t="s">
        <v>60</v>
      </c>
      <c r="F228" s="140">
        <f>SUM(12000/281250)*100</f>
        <v>4.2666666666666666</v>
      </c>
    </row>
    <row r="229" spans="1:10" s="139" customFormat="1" x14ac:dyDescent="0.2">
      <c r="A229" s="128" t="s">
        <v>1671</v>
      </c>
      <c r="B229" s="129">
        <v>96</v>
      </c>
      <c r="C229" s="213">
        <v>750</v>
      </c>
      <c r="D229" s="133" t="s">
        <v>678</v>
      </c>
      <c r="E229" s="140">
        <v>3.3</v>
      </c>
      <c r="F229" s="140">
        <f>SUM(9300/485000)*100</f>
        <v>1.9175257731958761</v>
      </c>
    </row>
    <row r="230" spans="1:10" s="139" customFormat="1" x14ac:dyDescent="0.2">
      <c r="A230" s="128" t="s">
        <v>1752</v>
      </c>
      <c r="B230" s="129">
        <v>200</v>
      </c>
      <c r="C230" s="213" t="s">
        <v>59</v>
      </c>
      <c r="D230" s="133">
        <v>1200</v>
      </c>
      <c r="E230" s="140" t="s">
        <v>60</v>
      </c>
      <c r="F230" s="140">
        <f>SUM(12000/335000)*100</f>
        <v>3.5820895522388061</v>
      </c>
      <c r="J230" s="139" t="s">
        <v>1753</v>
      </c>
    </row>
    <row r="231" spans="1:10" s="139" customFormat="1" x14ac:dyDescent="0.2">
      <c r="A231" s="128" t="s">
        <v>468</v>
      </c>
      <c r="B231" s="129">
        <v>128</v>
      </c>
      <c r="C231" s="213" t="s">
        <v>59</v>
      </c>
      <c r="D231" s="133">
        <v>1300</v>
      </c>
      <c r="E231" s="140" t="s">
        <v>59</v>
      </c>
      <c r="F231" s="140">
        <f>SUM(15600/415000)*100</f>
        <v>3.7590361445783134</v>
      </c>
    </row>
    <row r="232" spans="1:10" s="139" customFormat="1" x14ac:dyDescent="0.2">
      <c r="A232" s="128" t="s">
        <v>1754</v>
      </c>
      <c r="B232" s="129">
        <v>112</v>
      </c>
      <c r="C232" s="213">
        <v>900</v>
      </c>
      <c r="D232" s="133">
        <v>900</v>
      </c>
      <c r="E232" s="140" t="s">
        <v>1</v>
      </c>
      <c r="F232" s="140">
        <f>SUM(10800/480000)*100</f>
        <v>2.25</v>
      </c>
    </row>
    <row r="233" spans="1:10" s="139" customFormat="1" x14ac:dyDescent="0.2">
      <c r="A233" s="128" t="s">
        <v>1657</v>
      </c>
      <c r="B233" s="129">
        <v>140</v>
      </c>
      <c r="C233" s="213" t="s">
        <v>59</v>
      </c>
      <c r="D233" s="133">
        <v>1600</v>
      </c>
      <c r="E233" s="140" t="s">
        <v>60</v>
      </c>
      <c r="F233" s="140">
        <f>SUM(19200/270000)*100</f>
        <v>7.1111111111111107</v>
      </c>
    </row>
    <row r="234" spans="1:10" s="139" customFormat="1" x14ac:dyDescent="0.2">
      <c r="A234" s="128" t="s">
        <v>1756</v>
      </c>
      <c r="B234" s="129">
        <v>165</v>
      </c>
      <c r="C234" s="213" t="s">
        <v>59</v>
      </c>
      <c r="D234" s="133" t="s">
        <v>1757</v>
      </c>
      <c r="E234" s="140" t="s">
        <v>60</v>
      </c>
      <c r="F234" s="140">
        <f>SUM(19800/700000)*100</f>
        <v>2.8285714285714287</v>
      </c>
    </row>
    <row r="235" spans="1:10" s="139" customFormat="1" x14ac:dyDescent="0.2">
      <c r="A235" s="128" t="s">
        <v>1758</v>
      </c>
      <c r="B235" s="129">
        <v>197</v>
      </c>
      <c r="C235" s="213">
        <v>1500</v>
      </c>
      <c r="D235" s="133">
        <v>1600</v>
      </c>
      <c r="E235" s="140">
        <f>SUM(D235-C235)/C235*100</f>
        <v>6.666666666666667</v>
      </c>
      <c r="F235" s="140">
        <v>2.4680072900547798</v>
      </c>
    </row>
    <row r="236" spans="1:10" s="139" customFormat="1" x14ac:dyDescent="0.2">
      <c r="A236" s="128"/>
      <c r="B236" s="129"/>
      <c r="C236" s="213"/>
      <c r="D236" s="133"/>
      <c r="E236" s="140"/>
      <c r="F236" s="140"/>
    </row>
    <row r="237" spans="1:10" ht="15" x14ac:dyDescent="0.25">
      <c r="A237" s="19" t="s">
        <v>1536</v>
      </c>
      <c r="B237" s="22"/>
      <c r="C237" s="22"/>
      <c r="D237" s="20"/>
      <c r="E237" s="26"/>
      <c r="F237" s="22"/>
    </row>
    <row r="238" spans="1:10" x14ac:dyDescent="0.2">
      <c r="A238" s="76" t="s">
        <v>1969</v>
      </c>
      <c r="B238" s="22">
        <v>93</v>
      </c>
      <c r="C238" s="22">
        <v>900</v>
      </c>
      <c r="D238" s="22">
        <v>900</v>
      </c>
      <c r="E238" s="26" t="s">
        <v>1</v>
      </c>
      <c r="F238" s="22">
        <v>3.4</v>
      </c>
    </row>
    <row r="239" spans="1:10" x14ac:dyDescent="0.2">
      <c r="A239" s="76" t="s">
        <v>1970</v>
      </c>
      <c r="B239" s="22">
        <v>158</v>
      </c>
      <c r="C239" s="70">
        <v>1200</v>
      </c>
      <c r="D239" s="70">
        <v>1200</v>
      </c>
      <c r="E239" s="26" t="s">
        <v>1</v>
      </c>
      <c r="F239" s="22">
        <v>4.4000000000000004</v>
      </c>
    </row>
    <row r="240" spans="1:10" s="42" customFormat="1" ht="12.75" x14ac:dyDescent="0.2">
      <c r="A240" s="263"/>
      <c r="B240" s="45"/>
      <c r="C240" s="48"/>
      <c r="D240" s="48"/>
      <c r="E240" s="51"/>
      <c r="F240" s="45"/>
    </row>
    <row r="241" spans="1:6" ht="15" x14ac:dyDescent="0.2">
      <c r="A241" s="264" t="s">
        <v>1518</v>
      </c>
      <c r="B241" s="22"/>
      <c r="C241" s="22"/>
      <c r="E241" s="26"/>
      <c r="F241" s="22"/>
    </row>
    <row r="242" spans="1:6" s="139" customFormat="1" x14ac:dyDescent="0.2">
      <c r="A242" s="139" t="s">
        <v>1596</v>
      </c>
      <c r="B242" s="129">
        <v>101</v>
      </c>
      <c r="C242" s="129" t="s">
        <v>661</v>
      </c>
      <c r="D242" s="129" t="s">
        <v>661</v>
      </c>
      <c r="E242" s="140" t="s">
        <v>1</v>
      </c>
      <c r="F242" s="129">
        <v>2.4</v>
      </c>
    </row>
    <row r="243" spans="1:6" x14ac:dyDescent="0.2">
      <c r="A243" s="76" t="s">
        <v>1971</v>
      </c>
      <c r="B243" s="22">
        <v>134</v>
      </c>
      <c r="C243" s="22">
        <v>850</v>
      </c>
      <c r="D243" s="22">
        <v>850</v>
      </c>
      <c r="E243" s="26" t="s">
        <v>1</v>
      </c>
      <c r="F243" s="22">
        <v>2.8</v>
      </c>
    </row>
    <row r="244" spans="1:6" x14ac:dyDescent="0.2">
      <c r="A244" s="76" t="s">
        <v>1972</v>
      </c>
      <c r="B244" s="22">
        <v>128</v>
      </c>
      <c r="C244" s="22" t="s">
        <v>664</v>
      </c>
      <c r="D244" s="22" t="s">
        <v>664</v>
      </c>
      <c r="E244" s="26" t="s">
        <v>1</v>
      </c>
      <c r="F244" s="22">
        <v>2.8</v>
      </c>
    </row>
    <row r="245" spans="1:6" x14ac:dyDescent="0.2">
      <c r="A245" s="76" t="s">
        <v>1973</v>
      </c>
      <c r="B245" s="22">
        <v>123</v>
      </c>
      <c r="C245" s="22" t="s">
        <v>1974</v>
      </c>
      <c r="D245" s="22" t="s">
        <v>1974</v>
      </c>
      <c r="E245" s="26" t="s">
        <v>1</v>
      </c>
      <c r="F245" s="22">
        <v>3.3</v>
      </c>
    </row>
    <row r="246" spans="1:6" x14ac:dyDescent="0.2">
      <c r="A246" s="76" t="s">
        <v>1975</v>
      </c>
      <c r="B246" s="22">
        <v>137</v>
      </c>
      <c r="C246" s="22" t="s">
        <v>1976</v>
      </c>
      <c r="D246" s="22" t="s">
        <v>1976</v>
      </c>
      <c r="E246" s="26" t="s">
        <v>1</v>
      </c>
      <c r="F246" s="22">
        <v>2.5</v>
      </c>
    </row>
    <row r="247" spans="1:6" x14ac:dyDescent="0.2">
      <c r="A247" s="76" t="s">
        <v>1977</v>
      </c>
      <c r="B247" s="22">
        <v>125</v>
      </c>
      <c r="C247" s="22" t="s">
        <v>664</v>
      </c>
      <c r="D247" s="22" t="s">
        <v>664</v>
      </c>
      <c r="E247" s="26" t="s">
        <v>1</v>
      </c>
      <c r="F247" s="22">
        <v>2.7</v>
      </c>
    </row>
    <row r="248" spans="1:6" x14ac:dyDescent="0.2">
      <c r="A248" s="76" t="s">
        <v>1978</v>
      </c>
      <c r="B248" s="22">
        <v>126</v>
      </c>
      <c r="C248" s="22" t="s">
        <v>711</v>
      </c>
      <c r="D248" s="22" t="s">
        <v>711</v>
      </c>
      <c r="E248" s="26" t="s">
        <v>1</v>
      </c>
      <c r="F248" s="22">
        <v>3.1</v>
      </c>
    </row>
    <row r="249" spans="1:6" x14ac:dyDescent="0.2">
      <c r="A249" s="76" t="s">
        <v>1597</v>
      </c>
      <c r="B249" s="22">
        <v>115</v>
      </c>
      <c r="C249" s="22" t="s">
        <v>1979</v>
      </c>
      <c r="D249" s="22" t="s">
        <v>1979</v>
      </c>
      <c r="E249" s="26" t="s">
        <v>1</v>
      </c>
      <c r="F249" s="22">
        <v>3.1</v>
      </c>
    </row>
    <row r="250" spans="1:6" x14ac:dyDescent="0.2">
      <c r="A250" s="76" t="s">
        <v>1980</v>
      </c>
      <c r="B250" s="22">
        <v>112</v>
      </c>
      <c r="C250" s="22" t="s">
        <v>1981</v>
      </c>
      <c r="D250" s="22" t="s">
        <v>1981</v>
      </c>
      <c r="E250" s="26" t="s">
        <v>1</v>
      </c>
      <c r="F250" s="22">
        <v>2.9</v>
      </c>
    </row>
    <row r="251" spans="1:6" s="139" customFormat="1" x14ac:dyDescent="0.2">
      <c r="A251" s="139" t="s">
        <v>1520</v>
      </c>
      <c r="B251" s="129">
        <v>75</v>
      </c>
      <c r="C251" s="129" t="s">
        <v>59</v>
      </c>
      <c r="D251" s="129">
        <v>700</v>
      </c>
      <c r="E251" s="140" t="s">
        <v>60</v>
      </c>
      <c r="F251" s="129">
        <v>2.9</v>
      </c>
    </row>
    <row r="252" spans="1:6" x14ac:dyDescent="0.2">
      <c r="A252" s="76" t="s">
        <v>1982</v>
      </c>
      <c r="B252" s="22">
        <v>110</v>
      </c>
      <c r="C252" s="22" t="s">
        <v>59</v>
      </c>
      <c r="D252" s="22">
        <v>900</v>
      </c>
      <c r="E252" s="26" t="s">
        <v>60</v>
      </c>
      <c r="F252" s="22">
        <v>2.2999999999999998</v>
      </c>
    </row>
    <row r="253" spans="1:6" x14ac:dyDescent="0.2">
      <c r="A253" s="76" t="s">
        <v>1830</v>
      </c>
      <c r="B253" s="22">
        <v>139</v>
      </c>
      <c r="C253" s="22" t="s">
        <v>1983</v>
      </c>
      <c r="D253" s="22" t="s">
        <v>1983</v>
      </c>
      <c r="E253" s="26" t="s">
        <v>1</v>
      </c>
      <c r="F253" s="22">
        <v>4.7</v>
      </c>
    </row>
    <row r="254" spans="1:6" s="139" customFormat="1" x14ac:dyDescent="0.2">
      <c r="A254" s="139" t="s">
        <v>1598</v>
      </c>
      <c r="B254" s="129">
        <v>103</v>
      </c>
      <c r="C254" s="133">
        <v>1200</v>
      </c>
      <c r="D254" s="133">
        <v>1200</v>
      </c>
      <c r="E254" s="140" t="s">
        <v>1</v>
      </c>
      <c r="F254" s="129">
        <v>4.0999999999999996</v>
      </c>
    </row>
    <row r="255" spans="1:6" x14ac:dyDescent="0.2">
      <c r="A255" s="76" t="s">
        <v>1600</v>
      </c>
      <c r="B255" s="22">
        <v>118</v>
      </c>
      <c r="C255" s="70" t="s">
        <v>711</v>
      </c>
      <c r="D255" s="70" t="s">
        <v>711</v>
      </c>
      <c r="E255" s="26" t="s">
        <v>1</v>
      </c>
      <c r="F255" s="26">
        <v>3</v>
      </c>
    </row>
    <row r="256" spans="1:6" x14ac:dyDescent="0.2">
      <c r="A256" s="76" t="s">
        <v>1984</v>
      </c>
      <c r="B256" s="22">
        <v>133</v>
      </c>
      <c r="C256" s="70" t="s">
        <v>59</v>
      </c>
      <c r="D256" s="70">
        <v>1400</v>
      </c>
      <c r="E256" s="26" t="s">
        <v>60</v>
      </c>
      <c r="F256" s="22">
        <v>3.9</v>
      </c>
    </row>
    <row r="257" spans="1:6" s="139" customFormat="1" x14ac:dyDescent="0.2">
      <c r="A257" s="139" t="s">
        <v>1985</v>
      </c>
      <c r="B257" s="129">
        <v>148</v>
      </c>
      <c r="C257" s="133">
        <v>1100</v>
      </c>
      <c r="D257" s="133">
        <v>1100</v>
      </c>
      <c r="E257" s="140" t="s">
        <v>1</v>
      </c>
      <c r="F257" s="129">
        <v>2.6</v>
      </c>
    </row>
    <row r="258" spans="1:6" x14ac:dyDescent="0.2">
      <c r="A258" s="76" t="s">
        <v>1528</v>
      </c>
      <c r="B258" s="22">
        <v>158</v>
      </c>
      <c r="C258" s="22" t="s">
        <v>1394</v>
      </c>
      <c r="D258" s="22" t="s">
        <v>1394</v>
      </c>
      <c r="E258" s="26" t="s">
        <v>1</v>
      </c>
      <c r="F258" s="22">
        <v>3.8</v>
      </c>
    </row>
    <row r="259" spans="1:6" s="139" customFormat="1" x14ac:dyDescent="0.2">
      <c r="A259" s="139" t="s">
        <v>1614</v>
      </c>
      <c r="B259" s="129">
        <v>137</v>
      </c>
      <c r="C259" s="133">
        <v>1300</v>
      </c>
      <c r="D259" s="133">
        <v>1300</v>
      </c>
      <c r="E259" s="140" t="s">
        <v>1</v>
      </c>
      <c r="F259" s="140">
        <v>3</v>
      </c>
    </row>
    <row r="260" spans="1:6" x14ac:dyDescent="0.2">
      <c r="A260" s="76" t="s">
        <v>1601</v>
      </c>
      <c r="B260" s="22">
        <v>132</v>
      </c>
      <c r="C260" s="23">
        <v>1200</v>
      </c>
      <c r="D260" s="23">
        <v>1200</v>
      </c>
      <c r="E260" s="26" t="s">
        <v>1</v>
      </c>
      <c r="F260" s="22">
        <v>3.6</v>
      </c>
    </row>
    <row r="261" spans="1:6" x14ac:dyDescent="0.2">
      <c r="A261" s="76" t="s">
        <v>1593</v>
      </c>
      <c r="B261" s="22">
        <v>179</v>
      </c>
      <c r="C261" s="23" t="s">
        <v>59</v>
      </c>
      <c r="D261" s="23">
        <v>1850</v>
      </c>
      <c r="E261" s="26" t="s">
        <v>60</v>
      </c>
      <c r="F261" s="22">
        <v>5.2</v>
      </c>
    </row>
    <row r="262" spans="1:6" x14ac:dyDescent="0.2">
      <c r="A262" s="76" t="s">
        <v>1986</v>
      </c>
      <c r="B262" s="22">
        <v>169</v>
      </c>
      <c r="C262" s="70">
        <v>1400</v>
      </c>
      <c r="D262" s="23">
        <v>1400</v>
      </c>
      <c r="E262" s="26" t="s">
        <v>1</v>
      </c>
      <c r="F262" s="22">
        <v>2.5</v>
      </c>
    </row>
    <row r="263" spans="1:6" x14ac:dyDescent="0.2">
      <c r="A263" s="76" t="s">
        <v>1532</v>
      </c>
      <c r="B263" s="22">
        <v>90</v>
      </c>
      <c r="C263" s="70" t="s">
        <v>59</v>
      </c>
      <c r="D263" s="22">
        <v>750</v>
      </c>
      <c r="E263" s="26" t="s">
        <v>60</v>
      </c>
      <c r="F263" s="22">
        <v>2.8</v>
      </c>
    </row>
    <row r="264" spans="1:6" s="139" customFormat="1" x14ac:dyDescent="0.2">
      <c r="A264" s="139" t="s">
        <v>1987</v>
      </c>
      <c r="B264" s="129">
        <v>188</v>
      </c>
      <c r="C264" s="133">
        <v>1800</v>
      </c>
      <c r="D264" s="133">
        <v>1800</v>
      </c>
      <c r="E264" s="140" t="s">
        <v>1</v>
      </c>
      <c r="F264" s="129">
        <v>3.1</v>
      </c>
    </row>
    <row r="265" spans="1:6" x14ac:dyDescent="0.2">
      <c r="A265" s="76" t="s">
        <v>1988</v>
      </c>
      <c r="B265" s="22">
        <v>70</v>
      </c>
      <c r="C265" s="22" t="s">
        <v>59</v>
      </c>
      <c r="D265" s="23">
        <v>1000</v>
      </c>
      <c r="E265" s="26" t="s">
        <v>60</v>
      </c>
      <c r="F265" s="22">
        <v>3.8</v>
      </c>
    </row>
    <row r="266" spans="1:6" x14ac:dyDescent="0.2">
      <c r="A266" s="76" t="s">
        <v>1989</v>
      </c>
      <c r="B266" s="22">
        <v>99</v>
      </c>
      <c r="C266" s="22" t="s">
        <v>764</v>
      </c>
      <c r="D266" s="22" t="s">
        <v>764</v>
      </c>
      <c r="E266" s="26" t="s">
        <v>1</v>
      </c>
      <c r="F266" s="22">
        <v>2.9</v>
      </c>
    </row>
    <row r="267" spans="1:6" x14ac:dyDescent="0.2">
      <c r="A267" s="76" t="s">
        <v>1990</v>
      </c>
      <c r="B267" s="22">
        <v>112</v>
      </c>
      <c r="C267" s="22" t="s">
        <v>521</v>
      </c>
      <c r="D267" s="22" t="s">
        <v>521</v>
      </c>
      <c r="E267" s="26" t="s">
        <v>1</v>
      </c>
      <c r="F267" s="22">
        <v>3.3</v>
      </c>
    </row>
    <row r="268" spans="1:6" x14ac:dyDescent="0.2">
      <c r="A268" s="76" t="s">
        <v>1617</v>
      </c>
      <c r="B268" s="22">
        <v>120</v>
      </c>
      <c r="C268" s="22">
        <v>700</v>
      </c>
      <c r="D268" s="22">
        <v>700</v>
      </c>
      <c r="E268" s="26" t="s">
        <v>1</v>
      </c>
      <c r="F268" s="22">
        <v>1.6</v>
      </c>
    </row>
    <row r="269" spans="1:6" s="139" customFormat="1" x14ac:dyDescent="0.2">
      <c r="A269" s="139" t="s">
        <v>1606</v>
      </c>
      <c r="B269" s="129">
        <v>121</v>
      </c>
      <c r="C269" s="133">
        <v>1200</v>
      </c>
      <c r="D269" s="133">
        <v>1200</v>
      </c>
      <c r="E269" s="140" t="s">
        <v>1</v>
      </c>
      <c r="F269" s="129">
        <v>3.9</v>
      </c>
    </row>
    <row r="270" spans="1:6" s="127" customFormat="1" x14ac:dyDescent="0.2">
      <c r="A270" s="265" t="s">
        <v>1991</v>
      </c>
      <c r="B270" s="130">
        <v>118</v>
      </c>
      <c r="C270" s="133">
        <v>1000</v>
      </c>
      <c r="D270" s="133">
        <v>1000</v>
      </c>
      <c r="E270" s="218" t="s">
        <v>1</v>
      </c>
      <c r="F270" s="130">
        <v>2.6</v>
      </c>
    </row>
    <row r="271" spans="1:6" s="139" customFormat="1" x14ac:dyDescent="0.2">
      <c r="A271" s="139" t="s">
        <v>1992</v>
      </c>
      <c r="B271" s="129">
        <v>187</v>
      </c>
      <c r="C271" s="133" t="s">
        <v>59</v>
      </c>
      <c r="D271" s="133">
        <v>1500</v>
      </c>
      <c r="E271" s="140" t="s">
        <v>60</v>
      </c>
      <c r="F271" s="129">
        <v>3.2</v>
      </c>
    </row>
    <row r="272" spans="1:6" x14ac:dyDescent="0.2">
      <c r="A272" s="76" t="s">
        <v>1993</v>
      </c>
      <c r="B272" s="22">
        <v>102</v>
      </c>
      <c r="C272" s="70">
        <v>800</v>
      </c>
      <c r="D272" s="70">
        <v>800</v>
      </c>
      <c r="E272" s="26" t="s">
        <v>1</v>
      </c>
      <c r="F272" s="22">
        <v>2.9</v>
      </c>
    </row>
    <row r="273" spans="1:6" x14ac:dyDescent="0.2">
      <c r="A273" s="76" t="s">
        <v>1994</v>
      </c>
      <c r="B273" s="22">
        <v>173</v>
      </c>
      <c r="C273" s="70" t="s">
        <v>549</v>
      </c>
      <c r="D273" s="70" t="s">
        <v>549</v>
      </c>
      <c r="E273" s="26" t="s">
        <v>1</v>
      </c>
      <c r="F273" s="22">
        <v>2.4</v>
      </c>
    </row>
    <row r="274" spans="1:6" x14ac:dyDescent="0.2">
      <c r="A274" s="76"/>
      <c r="B274" s="22"/>
      <c r="C274" s="70"/>
      <c r="D274" s="70"/>
      <c r="E274" s="26"/>
      <c r="F274" s="22"/>
    </row>
    <row r="275" spans="1:6" ht="15" x14ac:dyDescent="0.25">
      <c r="A275" s="19" t="s">
        <v>78</v>
      </c>
      <c r="B275" s="22"/>
      <c r="C275" s="77"/>
      <c r="D275" s="77"/>
      <c r="E275" s="78"/>
      <c r="F275" s="78"/>
    </row>
    <row r="276" spans="1:6" x14ac:dyDescent="0.2">
      <c r="A276" s="20" t="s">
        <v>595</v>
      </c>
      <c r="B276" s="22">
        <v>87</v>
      </c>
      <c r="C276" s="23">
        <v>700</v>
      </c>
      <c r="D276" s="23">
        <v>700</v>
      </c>
      <c r="E276" s="22" t="s">
        <v>1</v>
      </c>
      <c r="F276" s="26">
        <v>2.2000000000000002</v>
      </c>
    </row>
    <row r="277" spans="1:6" x14ac:dyDescent="0.2">
      <c r="A277" s="20" t="s">
        <v>596</v>
      </c>
      <c r="B277" s="22">
        <v>84</v>
      </c>
      <c r="C277" s="23">
        <v>900</v>
      </c>
      <c r="D277" s="23">
        <v>900</v>
      </c>
      <c r="E277" s="26" t="s">
        <v>1</v>
      </c>
      <c r="F277" s="71">
        <v>2.7</v>
      </c>
    </row>
    <row r="278" spans="1:6" x14ac:dyDescent="0.2">
      <c r="A278" s="20" t="s">
        <v>597</v>
      </c>
      <c r="B278" s="22">
        <v>86</v>
      </c>
      <c r="C278" s="23">
        <v>800</v>
      </c>
      <c r="D278" s="23">
        <v>800</v>
      </c>
      <c r="E278" s="26" t="s">
        <v>1</v>
      </c>
      <c r="F278" s="71">
        <v>3.7</v>
      </c>
    </row>
    <row r="279" spans="1:6" x14ac:dyDescent="0.2">
      <c r="A279" s="20" t="s">
        <v>598</v>
      </c>
      <c r="B279" s="22">
        <v>85</v>
      </c>
      <c r="C279" s="23">
        <v>900</v>
      </c>
      <c r="D279" s="23">
        <v>900</v>
      </c>
      <c r="E279" s="22" t="s">
        <v>1</v>
      </c>
      <c r="F279" s="71">
        <v>3.2</v>
      </c>
    </row>
    <row r="280" spans="1:6" x14ac:dyDescent="0.2">
      <c r="A280" s="20" t="s">
        <v>420</v>
      </c>
      <c r="B280" s="22">
        <v>56</v>
      </c>
      <c r="C280" s="23">
        <v>650</v>
      </c>
      <c r="D280" s="23">
        <v>650</v>
      </c>
      <c r="E280" s="22" t="s">
        <v>1</v>
      </c>
      <c r="F280" s="71">
        <v>2.6</v>
      </c>
    </row>
    <row r="281" spans="1:6" x14ac:dyDescent="0.2">
      <c r="A281" s="20" t="s">
        <v>599</v>
      </c>
      <c r="B281" s="22">
        <v>84</v>
      </c>
      <c r="C281" s="23">
        <v>750</v>
      </c>
      <c r="D281" s="23">
        <v>750</v>
      </c>
      <c r="E281" s="22" t="s">
        <v>1</v>
      </c>
      <c r="F281" s="71">
        <v>3</v>
      </c>
    </row>
    <row r="282" spans="1:6" x14ac:dyDescent="0.2">
      <c r="A282" s="20" t="s">
        <v>600</v>
      </c>
      <c r="B282" s="22">
        <v>84</v>
      </c>
      <c r="C282" s="23">
        <v>750</v>
      </c>
      <c r="D282" s="23">
        <v>750</v>
      </c>
      <c r="E282" s="22" t="s">
        <v>1</v>
      </c>
      <c r="F282" s="71">
        <v>3</v>
      </c>
    </row>
    <row r="283" spans="1:6" x14ac:dyDescent="0.2">
      <c r="A283" s="20" t="s">
        <v>601</v>
      </c>
      <c r="B283" s="22">
        <v>65</v>
      </c>
      <c r="C283" s="23">
        <v>800</v>
      </c>
      <c r="D283" s="23">
        <v>800</v>
      </c>
      <c r="E283" s="22" t="s">
        <v>1</v>
      </c>
      <c r="F283" s="71">
        <v>2.9</v>
      </c>
    </row>
    <row r="284" spans="1:6" x14ac:dyDescent="0.2">
      <c r="A284" s="20" t="s">
        <v>602</v>
      </c>
      <c r="B284" s="24">
        <v>137</v>
      </c>
      <c r="C284" s="23" t="s">
        <v>540</v>
      </c>
      <c r="D284" s="23" t="s">
        <v>540</v>
      </c>
      <c r="E284" s="22" t="s">
        <v>1</v>
      </c>
      <c r="F284" s="71">
        <v>2.9</v>
      </c>
    </row>
    <row r="285" spans="1:6" x14ac:dyDescent="0.2">
      <c r="A285" s="20" t="s">
        <v>603</v>
      </c>
      <c r="B285" s="24">
        <v>55</v>
      </c>
      <c r="C285" s="23">
        <v>1100</v>
      </c>
      <c r="D285" s="23">
        <v>1100</v>
      </c>
      <c r="E285" s="22" t="s">
        <v>1</v>
      </c>
      <c r="F285" s="71">
        <v>4.2</v>
      </c>
    </row>
    <row r="286" spans="1:6" x14ac:dyDescent="0.2">
      <c r="A286" s="20" t="s">
        <v>449</v>
      </c>
      <c r="B286" s="22">
        <v>130</v>
      </c>
      <c r="C286" s="23">
        <v>1100</v>
      </c>
      <c r="D286" s="23">
        <v>1100</v>
      </c>
      <c r="E286" s="22" t="s">
        <v>1</v>
      </c>
      <c r="F286" s="26">
        <v>2.9</v>
      </c>
    </row>
    <row r="287" spans="1:6" x14ac:dyDescent="0.2">
      <c r="B287" s="24"/>
      <c r="C287" s="23"/>
      <c r="D287" s="23"/>
      <c r="E287" s="22"/>
      <c r="F287" s="71"/>
    </row>
    <row r="288" spans="1:6" x14ac:dyDescent="0.2">
      <c r="B288" s="22"/>
      <c r="C288" s="23"/>
      <c r="D288" s="23"/>
      <c r="E288" s="22"/>
      <c r="F288" s="22"/>
    </row>
    <row r="289" spans="1:6" ht="15" x14ac:dyDescent="0.25">
      <c r="A289" s="286" t="s">
        <v>2035</v>
      </c>
      <c r="B289" s="298"/>
      <c r="C289" s="305"/>
      <c r="D289" s="305"/>
      <c r="E289" s="306"/>
      <c r="F289" s="306"/>
    </row>
    <row r="290" spans="1:6" ht="15" x14ac:dyDescent="0.25">
      <c r="A290" s="19"/>
      <c r="B290" s="22"/>
      <c r="C290" s="77"/>
      <c r="D290" s="77"/>
      <c r="E290" s="78"/>
      <c r="F290" s="78"/>
    </row>
    <row r="291" spans="1:6" ht="15" x14ac:dyDescent="0.25">
      <c r="A291" s="19" t="s">
        <v>79</v>
      </c>
      <c r="B291" s="75"/>
      <c r="C291" s="23"/>
      <c r="D291" s="23"/>
    </row>
    <row r="292" spans="1:6" x14ac:dyDescent="0.2">
      <c r="A292" s="20" t="s">
        <v>604</v>
      </c>
      <c r="B292" s="22">
        <v>196</v>
      </c>
      <c r="C292" s="23">
        <v>1800</v>
      </c>
      <c r="D292" s="23">
        <v>1800</v>
      </c>
      <c r="E292" s="22" t="s">
        <v>1</v>
      </c>
      <c r="F292" s="26">
        <v>3.1</v>
      </c>
    </row>
    <row r="293" spans="1:6" s="127" customFormat="1" x14ac:dyDescent="0.2">
      <c r="A293" s="127" t="s">
        <v>390</v>
      </c>
      <c r="B293" s="180">
        <v>226</v>
      </c>
      <c r="C293" s="180">
        <v>1300</v>
      </c>
      <c r="D293" s="180">
        <v>1300</v>
      </c>
      <c r="E293" s="140" t="s">
        <v>1</v>
      </c>
      <c r="F293" s="218">
        <v>2.7</v>
      </c>
    </row>
    <row r="294" spans="1:6" ht="15" x14ac:dyDescent="0.25">
      <c r="A294" s="19"/>
      <c r="B294" s="22"/>
      <c r="C294" s="77"/>
      <c r="D294" s="77"/>
      <c r="E294" s="78"/>
      <c r="F294" s="78"/>
    </row>
    <row r="295" spans="1:6" x14ac:dyDescent="0.2">
      <c r="A295" s="69"/>
      <c r="B295" s="73"/>
      <c r="C295" s="81"/>
      <c r="D295" s="81"/>
      <c r="E295" s="71"/>
    </row>
    <row r="296" spans="1:6" ht="15" x14ac:dyDescent="0.25">
      <c r="A296" s="286" t="s">
        <v>107</v>
      </c>
      <c r="B296" s="298"/>
      <c r="C296" s="305"/>
      <c r="D296" s="305"/>
      <c r="E296" s="306"/>
      <c r="F296" s="306"/>
    </row>
    <row r="297" spans="1:6" ht="15" x14ac:dyDescent="0.25">
      <c r="A297" s="19"/>
      <c r="B297" s="22"/>
      <c r="C297" s="77"/>
      <c r="D297" s="77"/>
      <c r="E297" s="78"/>
      <c r="F297" s="78"/>
    </row>
    <row r="298" spans="1:6" ht="15" x14ac:dyDescent="0.25">
      <c r="A298" s="19" t="s">
        <v>79</v>
      </c>
      <c r="B298" s="22"/>
      <c r="C298" s="23"/>
      <c r="D298" s="23"/>
      <c r="E298" s="22"/>
      <c r="F298" s="22"/>
    </row>
    <row r="299" spans="1:6" x14ac:dyDescent="0.2">
      <c r="A299" s="20" t="s">
        <v>606</v>
      </c>
      <c r="B299" s="22">
        <v>238</v>
      </c>
      <c r="C299" s="23">
        <v>2500</v>
      </c>
      <c r="D299" s="23">
        <v>2500</v>
      </c>
      <c r="E299" s="22" t="s">
        <v>1</v>
      </c>
      <c r="F299" s="26">
        <v>3</v>
      </c>
    </row>
    <row r="300" spans="1:6" x14ac:dyDescent="0.2">
      <c r="A300" s="20" t="s">
        <v>607</v>
      </c>
      <c r="B300" s="22">
        <v>167</v>
      </c>
      <c r="C300" s="23">
        <v>1800</v>
      </c>
      <c r="D300" s="23">
        <v>1800</v>
      </c>
      <c r="E300" s="22" t="s">
        <v>1</v>
      </c>
      <c r="F300" s="26">
        <v>2.7</v>
      </c>
    </row>
    <row r="301" spans="1:6" x14ac:dyDescent="0.2">
      <c r="B301" s="22"/>
      <c r="C301" s="23"/>
      <c r="D301" s="23"/>
      <c r="E301" s="22"/>
    </row>
    <row r="302" spans="1:6" ht="15" x14ac:dyDescent="0.25">
      <c r="A302" s="19" t="s">
        <v>87</v>
      </c>
      <c r="B302" s="22"/>
      <c r="C302" s="23"/>
      <c r="D302" s="23"/>
      <c r="E302" s="22"/>
    </row>
    <row r="303" spans="1:6" x14ac:dyDescent="0.2">
      <c r="A303" s="20" t="s">
        <v>608</v>
      </c>
      <c r="B303" s="22">
        <v>196</v>
      </c>
      <c r="C303" s="23">
        <v>2200</v>
      </c>
      <c r="D303" s="23">
        <v>2200</v>
      </c>
      <c r="E303" s="22" t="s">
        <v>1</v>
      </c>
      <c r="F303" s="26">
        <v>3.8</v>
      </c>
    </row>
    <row r="304" spans="1:6" ht="15" x14ac:dyDescent="0.25">
      <c r="A304" s="19"/>
      <c r="B304" s="22"/>
      <c r="C304" s="77"/>
      <c r="D304" s="77"/>
      <c r="E304" s="78"/>
      <c r="F304" s="78"/>
    </row>
    <row r="305" spans="1:6" ht="15" x14ac:dyDescent="0.25">
      <c r="A305" s="286" t="s">
        <v>196</v>
      </c>
      <c r="B305" s="298"/>
      <c r="C305" s="305"/>
      <c r="D305" s="305"/>
      <c r="E305" s="306"/>
      <c r="F305" s="306"/>
    </row>
    <row r="306" spans="1:6" ht="15" x14ac:dyDescent="0.25">
      <c r="A306" s="19"/>
      <c r="B306" s="22"/>
      <c r="C306" s="77"/>
      <c r="D306" s="77"/>
      <c r="E306" s="78"/>
      <c r="F306" s="78"/>
    </row>
    <row r="307" spans="1:6" ht="15" x14ac:dyDescent="0.25">
      <c r="A307" s="19" t="s">
        <v>79</v>
      </c>
      <c r="B307" s="22"/>
      <c r="C307" s="77"/>
      <c r="D307" s="77"/>
      <c r="E307" s="78"/>
      <c r="F307" s="78"/>
    </row>
    <row r="308" spans="1:6" x14ac:dyDescent="0.2">
      <c r="A308" s="20" t="s">
        <v>609</v>
      </c>
      <c r="B308" s="22">
        <v>55</v>
      </c>
      <c r="C308" s="23" t="s">
        <v>610</v>
      </c>
      <c r="D308" s="23" t="s">
        <v>610</v>
      </c>
      <c r="E308" s="26" t="s">
        <v>1</v>
      </c>
      <c r="F308" s="26">
        <v>4.3</v>
      </c>
    </row>
    <row r="309" spans="1:6" x14ac:dyDescent="0.2">
      <c r="B309" s="22"/>
      <c r="C309" s="23"/>
      <c r="D309" s="23"/>
      <c r="E309" s="26"/>
    </row>
    <row r="310" spans="1:6" ht="15" x14ac:dyDescent="0.25">
      <c r="A310" s="19"/>
      <c r="B310" s="22"/>
      <c r="C310" s="77"/>
      <c r="D310" s="77"/>
      <c r="E310" s="78"/>
      <c r="F310" s="78"/>
    </row>
    <row r="311" spans="1:6" ht="15" x14ac:dyDescent="0.25">
      <c r="A311" s="286" t="s">
        <v>197</v>
      </c>
      <c r="B311" s="298"/>
      <c r="C311" s="305"/>
      <c r="D311" s="305"/>
      <c r="E311" s="306"/>
      <c r="F311" s="306"/>
    </row>
    <row r="312" spans="1:6" ht="15" x14ac:dyDescent="0.25">
      <c r="A312" s="19"/>
      <c r="B312" s="22"/>
      <c r="C312" s="77"/>
      <c r="D312" s="77"/>
      <c r="E312" s="78"/>
      <c r="F312" s="78"/>
    </row>
    <row r="313" spans="1:6" ht="15" x14ac:dyDescent="0.25">
      <c r="A313" s="19" t="s">
        <v>74</v>
      </c>
      <c r="B313" s="22"/>
      <c r="C313" s="77"/>
      <c r="D313" s="77"/>
      <c r="E313" s="78"/>
      <c r="F313" s="78"/>
    </row>
    <row r="314" spans="1:6" x14ac:dyDescent="0.2">
      <c r="A314" s="20" t="s">
        <v>611</v>
      </c>
      <c r="B314" s="22">
        <v>93</v>
      </c>
      <c r="C314" s="23">
        <v>1200</v>
      </c>
      <c r="D314" s="23">
        <v>1200</v>
      </c>
      <c r="E314" s="22" t="s">
        <v>1</v>
      </c>
      <c r="F314" s="26">
        <v>3.1</v>
      </c>
    </row>
    <row r="315" spans="1:6" ht="15" x14ac:dyDescent="0.25">
      <c r="A315" s="19"/>
      <c r="B315" s="22"/>
      <c r="C315" s="77"/>
      <c r="D315" s="77"/>
      <c r="E315" s="78"/>
      <c r="F315" s="78"/>
    </row>
    <row r="316" spans="1:6" ht="15" x14ac:dyDescent="0.25">
      <c r="A316" s="19" t="s">
        <v>79</v>
      </c>
      <c r="B316" s="22"/>
      <c r="C316" s="77"/>
      <c r="D316" s="77"/>
      <c r="E316" s="78"/>
      <c r="F316" s="78"/>
    </row>
    <row r="317" spans="1:6" x14ac:dyDescent="0.2">
      <c r="A317" s="20" t="s">
        <v>612</v>
      </c>
      <c r="B317" s="22">
        <v>98</v>
      </c>
      <c r="C317" s="23" t="s">
        <v>613</v>
      </c>
      <c r="D317" s="23" t="s">
        <v>613</v>
      </c>
      <c r="E317" s="26" t="s">
        <v>1</v>
      </c>
      <c r="F317" s="26">
        <v>2.2999999999999998</v>
      </c>
    </row>
    <row r="318" spans="1:6" x14ac:dyDescent="0.2">
      <c r="A318" s="20" t="s">
        <v>614</v>
      </c>
      <c r="B318" s="22">
        <v>114</v>
      </c>
      <c r="C318" s="23" t="s">
        <v>615</v>
      </c>
      <c r="D318" s="23">
        <v>1500</v>
      </c>
      <c r="E318" s="26">
        <v>3.4</v>
      </c>
      <c r="F318" s="26">
        <v>2.2999999999999998</v>
      </c>
    </row>
    <row r="319" spans="1:6" x14ac:dyDescent="0.2">
      <c r="A319" s="20" t="s">
        <v>616</v>
      </c>
      <c r="B319" s="22">
        <v>114</v>
      </c>
      <c r="C319" s="23">
        <v>1500</v>
      </c>
      <c r="D319" s="23">
        <v>1500</v>
      </c>
      <c r="E319" s="26" t="s">
        <v>1</v>
      </c>
      <c r="F319" s="26">
        <v>2.2000000000000002</v>
      </c>
    </row>
    <row r="320" spans="1:6" x14ac:dyDescent="0.2">
      <c r="A320" s="20" t="s">
        <v>617</v>
      </c>
      <c r="B320" s="74">
        <v>121</v>
      </c>
      <c r="C320" s="70">
        <v>1500</v>
      </c>
      <c r="D320" s="70">
        <v>1500</v>
      </c>
      <c r="E320" s="80" t="s">
        <v>1</v>
      </c>
      <c r="F320" s="26">
        <v>2.9</v>
      </c>
    </row>
    <row r="321" spans="1:6" ht="15" x14ac:dyDescent="0.25">
      <c r="B321" s="22"/>
      <c r="C321" s="23"/>
      <c r="D321" s="23"/>
      <c r="E321" s="22"/>
      <c r="F321" s="78"/>
    </row>
    <row r="322" spans="1:6" ht="15" x14ac:dyDescent="0.25">
      <c r="A322" s="19" t="s">
        <v>1515</v>
      </c>
      <c r="D322" s="20"/>
      <c r="E322" s="20"/>
      <c r="F322" s="20"/>
    </row>
    <row r="323" spans="1:6" x14ac:dyDescent="0.2">
      <c r="A323" s="20" t="s">
        <v>1995</v>
      </c>
      <c r="B323" s="22">
        <v>101</v>
      </c>
      <c r="C323" s="23">
        <v>1500</v>
      </c>
      <c r="D323" s="23">
        <v>1500</v>
      </c>
      <c r="E323" s="26" t="s">
        <v>1</v>
      </c>
      <c r="F323" s="22">
        <v>3.8</v>
      </c>
    </row>
    <row r="324" spans="1:6" ht="15" x14ac:dyDescent="0.25">
      <c r="A324" s="264"/>
      <c r="B324" s="203"/>
      <c r="C324" s="203"/>
      <c r="D324" s="78"/>
      <c r="E324" s="78"/>
      <c r="F324" s="22"/>
    </row>
    <row r="325" spans="1:6" ht="15" x14ac:dyDescent="0.25">
      <c r="A325" s="19" t="s">
        <v>87</v>
      </c>
      <c r="B325" s="22"/>
      <c r="C325" s="23"/>
      <c r="D325" s="23"/>
      <c r="E325" s="22"/>
      <c r="F325" s="78"/>
    </row>
    <row r="326" spans="1:6" x14ac:dyDescent="0.2">
      <c r="A326" s="20" t="s">
        <v>618</v>
      </c>
      <c r="B326" s="22">
        <v>89</v>
      </c>
      <c r="C326" s="23">
        <v>1200</v>
      </c>
      <c r="D326" s="23">
        <v>1200</v>
      </c>
      <c r="E326" s="22" t="s">
        <v>1</v>
      </c>
      <c r="F326" s="26">
        <v>3</v>
      </c>
    </row>
    <row r="327" spans="1:6" x14ac:dyDescent="0.2">
      <c r="B327" s="22"/>
      <c r="C327" s="23"/>
      <c r="D327" s="23"/>
      <c r="E327" s="22"/>
    </row>
    <row r="328" spans="1:6" ht="15" x14ac:dyDescent="0.25">
      <c r="A328" s="264" t="s">
        <v>1518</v>
      </c>
      <c r="B328" s="203"/>
      <c r="C328" s="70"/>
      <c r="D328" s="70"/>
      <c r="E328" s="202"/>
      <c r="F328" s="22"/>
    </row>
    <row r="329" spans="1:6" x14ac:dyDescent="0.2">
      <c r="A329" s="76" t="s">
        <v>571</v>
      </c>
      <c r="B329" s="203">
        <v>113</v>
      </c>
      <c r="C329" s="70" t="s">
        <v>59</v>
      </c>
      <c r="D329" s="70" t="s">
        <v>764</v>
      </c>
      <c r="E329" s="26" t="s">
        <v>59</v>
      </c>
      <c r="F329" s="22">
        <v>2.4</v>
      </c>
    </row>
    <row r="330" spans="1:6" x14ac:dyDescent="0.2">
      <c r="A330" s="76" t="s">
        <v>1528</v>
      </c>
      <c r="B330" s="203">
        <v>138</v>
      </c>
      <c r="C330" s="70" t="s">
        <v>59</v>
      </c>
      <c r="D330" s="70">
        <v>1500</v>
      </c>
      <c r="E330" s="26" t="s">
        <v>59</v>
      </c>
      <c r="F330" s="22">
        <v>3.1</v>
      </c>
    </row>
    <row r="331" spans="1:6" ht="15" x14ac:dyDescent="0.25">
      <c r="A331" s="19"/>
      <c r="B331" s="22"/>
      <c r="C331" s="77"/>
      <c r="D331" s="77"/>
      <c r="E331" s="78"/>
      <c r="F331" s="78"/>
    </row>
    <row r="332" spans="1:6" ht="15" x14ac:dyDescent="0.25">
      <c r="A332" s="286" t="s">
        <v>198</v>
      </c>
      <c r="B332" s="298"/>
      <c r="C332" s="304"/>
      <c r="D332" s="304"/>
      <c r="E332" s="302"/>
      <c r="F332" s="303"/>
    </row>
    <row r="333" spans="1:6" ht="15" x14ac:dyDescent="0.25">
      <c r="A333" s="19"/>
      <c r="B333" s="22"/>
      <c r="C333" s="23"/>
      <c r="D333" s="23"/>
    </row>
    <row r="334" spans="1:6" ht="15" x14ac:dyDescent="0.25">
      <c r="A334" s="19" t="s">
        <v>79</v>
      </c>
      <c r="B334" s="73"/>
      <c r="C334" s="70"/>
      <c r="D334" s="70"/>
      <c r="E334" s="71"/>
    </row>
    <row r="335" spans="1:6" x14ac:dyDescent="0.2">
      <c r="A335" s="20" t="s">
        <v>243</v>
      </c>
      <c r="B335" s="73">
        <v>230</v>
      </c>
      <c r="C335" s="70">
        <v>2000</v>
      </c>
      <c r="D335" s="70">
        <v>2000</v>
      </c>
      <c r="E335" s="71" t="s">
        <v>1</v>
      </c>
      <c r="F335" s="26">
        <v>2.2999999999999998</v>
      </c>
    </row>
    <row r="336" spans="1:6" x14ac:dyDescent="0.2">
      <c r="A336" s="20" t="s">
        <v>250</v>
      </c>
      <c r="B336" s="73">
        <v>153</v>
      </c>
      <c r="C336" s="70">
        <v>2000</v>
      </c>
      <c r="D336" s="70">
        <v>2000</v>
      </c>
      <c r="E336" s="73" t="s">
        <v>1</v>
      </c>
      <c r="F336" s="26">
        <v>2.6</v>
      </c>
    </row>
    <row r="337" spans="1:6" x14ac:dyDescent="0.2">
      <c r="B337" s="73">
        <v>150</v>
      </c>
      <c r="C337" s="70" t="s">
        <v>585</v>
      </c>
      <c r="D337" s="70">
        <v>1400</v>
      </c>
      <c r="E337" s="71">
        <v>7.7</v>
      </c>
      <c r="F337" s="26">
        <v>1.8</v>
      </c>
    </row>
    <row r="338" spans="1:6" x14ac:dyDescent="0.2">
      <c r="A338" s="20" t="s">
        <v>619</v>
      </c>
      <c r="B338" s="74">
        <v>187</v>
      </c>
      <c r="C338" s="70">
        <v>2000</v>
      </c>
      <c r="D338" s="70">
        <v>2000</v>
      </c>
      <c r="E338" s="71" t="s">
        <v>1</v>
      </c>
      <c r="F338" s="26">
        <v>3.9</v>
      </c>
    </row>
    <row r="339" spans="1:6" x14ac:dyDescent="0.2">
      <c r="A339" s="20" t="s">
        <v>620</v>
      </c>
      <c r="B339" s="74">
        <v>182</v>
      </c>
      <c r="C339" s="70" t="s">
        <v>513</v>
      </c>
      <c r="D339" s="70">
        <v>1500</v>
      </c>
      <c r="E339" s="71">
        <v>5.3</v>
      </c>
      <c r="F339" s="26">
        <v>1.8</v>
      </c>
    </row>
    <row r="340" spans="1:6" x14ac:dyDescent="0.2">
      <c r="A340" s="20" t="s">
        <v>621</v>
      </c>
      <c r="B340" s="73">
        <v>146</v>
      </c>
      <c r="C340" s="70">
        <v>1300</v>
      </c>
      <c r="D340" s="70">
        <v>1300</v>
      </c>
      <c r="E340" s="71" t="s">
        <v>1</v>
      </c>
      <c r="F340" s="26">
        <v>1.3</v>
      </c>
    </row>
    <row r="341" spans="1:6" x14ac:dyDescent="0.2">
      <c r="A341" s="20" t="s">
        <v>622</v>
      </c>
      <c r="B341" s="73">
        <v>160</v>
      </c>
      <c r="C341" s="70">
        <v>2200</v>
      </c>
      <c r="D341" s="70">
        <v>2200</v>
      </c>
      <c r="E341" s="71" t="s">
        <v>1</v>
      </c>
      <c r="F341" s="26">
        <v>2.2000000000000002</v>
      </c>
    </row>
    <row r="342" spans="1:6" x14ac:dyDescent="0.2">
      <c r="A342" s="20" t="s">
        <v>623</v>
      </c>
      <c r="B342" s="73">
        <v>119</v>
      </c>
      <c r="C342" s="70">
        <v>2500</v>
      </c>
      <c r="D342" s="70">
        <v>2500</v>
      </c>
      <c r="E342" s="71" t="s">
        <v>1</v>
      </c>
      <c r="F342" s="26">
        <v>4.0999999999999996</v>
      </c>
    </row>
    <row r="343" spans="1:6" x14ac:dyDescent="0.2">
      <c r="A343" s="20" t="s">
        <v>624</v>
      </c>
      <c r="B343" s="73">
        <v>162</v>
      </c>
      <c r="C343" s="70">
        <v>2300</v>
      </c>
      <c r="D343" s="70">
        <v>2300</v>
      </c>
      <c r="E343" s="71" t="s">
        <v>1</v>
      </c>
      <c r="F343" s="26">
        <v>3.1</v>
      </c>
    </row>
    <row r="344" spans="1:6" x14ac:dyDescent="0.2">
      <c r="A344" s="20" t="s">
        <v>625</v>
      </c>
      <c r="B344" s="73">
        <v>144</v>
      </c>
      <c r="C344" s="70">
        <v>2200</v>
      </c>
      <c r="D344" s="70">
        <v>2200</v>
      </c>
      <c r="E344" s="71" t="s">
        <v>1</v>
      </c>
      <c r="F344" s="26">
        <v>3.3</v>
      </c>
    </row>
    <row r="345" spans="1:6" x14ac:dyDescent="0.2">
      <c r="A345" s="20" t="s">
        <v>626</v>
      </c>
      <c r="B345" s="73">
        <v>190</v>
      </c>
      <c r="C345" s="70">
        <v>2000</v>
      </c>
      <c r="D345" s="70">
        <v>2000</v>
      </c>
      <c r="E345" s="71" t="s">
        <v>1</v>
      </c>
      <c r="F345" s="26">
        <v>2.7</v>
      </c>
    </row>
    <row r="346" spans="1:6" x14ac:dyDescent="0.2">
      <c r="A346" s="20" t="s">
        <v>627</v>
      </c>
      <c r="B346" s="74">
        <v>133</v>
      </c>
      <c r="C346" s="70" t="s">
        <v>628</v>
      </c>
      <c r="D346" s="70" t="s">
        <v>629</v>
      </c>
      <c r="E346" s="71">
        <v>3.3</v>
      </c>
      <c r="F346" s="82">
        <v>2.2000000000000002</v>
      </c>
    </row>
    <row r="347" spans="1:6" x14ac:dyDescent="0.2">
      <c r="A347" s="20" t="s">
        <v>630</v>
      </c>
      <c r="B347" s="74">
        <v>145</v>
      </c>
      <c r="C347" s="70" t="s">
        <v>631</v>
      </c>
      <c r="D347" s="70" t="s">
        <v>631</v>
      </c>
      <c r="E347" s="71" t="s">
        <v>1</v>
      </c>
      <c r="F347" s="26">
        <v>4.0999999999999996</v>
      </c>
    </row>
    <row r="348" spans="1:6" x14ac:dyDescent="0.2">
      <c r="A348" s="20" t="s">
        <v>632</v>
      </c>
      <c r="B348" s="74">
        <v>206</v>
      </c>
      <c r="C348" s="70">
        <v>1800</v>
      </c>
      <c r="D348" s="70">
        <v>1800</v>
      </c>
      <c r="E348" s="71" t="s">
        <v>1</v>
      </c>
      <c r="F348" s="26">
        <v>2.2000000000000002</v>
      </c>
    </row>
    <row r="349" spans="1:6" x14ac:dyDescent="0.2">
      <c r="B349" s="74"/>
      <c r="C349" s="70"/>
      <c r="D349" s="70"/>
      <c r="E349" s="71"/>
    </row>
    <row r="350" spans="1:6" ht="15" x14ac:dyDescent="0.25">
      <c r="A350" s="19" t="s">
        <v>1515</v>
      </c>
      <c r="D350" s="20"/>
      <c r="E350" s="20"/>
      <c r="F350" s="20"/>
    </row>
    <row r="351" spans="1:6" x14ac:dyDescent="0.2">
      <c r="A351" s="20" t="s">
        <v>437</v>
      </c>
      <c r="B351" s="22">
        <v>178</v>
      </c>
      <c r="C351" s="23">
        <v>1200</v>
      </c>
      <c r="D351" s="23">
        <v>1200</v>
      </c>
      <c r="E351" s="26" t="s">
        <v>1</v>
      </c>
      <c r="F351" s="22">
        <v>2.6</v>
      </c>
    </row>
    <row r="352" spans="1:6" x14ac:dyDescent="0.2">
      <c r="B352" s="22"/>
      <c r="C352" s="23"/>
      <c r="D352" s="23"/>
      <c r="E352" s="26"/>
      <c r="F352" s="22"/>
    </row>
    <row r="353" spans="1:6" ht="15" x14ac:dyDescent="0.25">
      <c r="A353" s="19" t="s">
        <v>87</v>
      </c>
      <c r="B353" s="74"/>
      <c r="C353" s="70"/>
      <c r="D353" s="70"/>
      <c r="E353" s="71"/>
    </row>
    <row r="354" spans="1:6" x14ac:dyDescent="0.2">
      <c r="A354" s="65" t="s">
        <v>633</v>
      </c>
      <c r="B354" s="74">
        <v>196</v>
      </c>
      <c r="C354" s="70">
        <v>2500</v>
      </c>
      <c r="D354" s="70">
        <v>2500</v>
      </c>
      <c r="E354" s="71" t="s">
        <v>1</v>
      </c>
      <c r="F354" s="26">
        <v>3</v>
      </c>
    </row>
    <row r="355" spans="1:6" x14ac:dyDescent="0.2">
      <c r="A355" s="65" t="s">
        <v>634</v>
      </c>
      <c r="B355" s="74">
        <v>124</v>
      </c>
      <c r="C355" s="70">
        <v>1600</v>
      </c>
      <c r="D355" s="70">
        <v>1600</v>
      </c>
      <c r="E355" s="71" t="s">
        <v>1</v>
      </c>
      <c r="F355" s="26">
        <v>1.7</v>
      </c>
    </row>
    <row r="356" spans="1:6" x14ac:dyDescent="0.2">
      <c r="A356" s="65" t="s">
        <v>635</v>
      </c>
      <c r="B356" s="74">
        <v>124</v>
      </c>
      <c r="C356" s="70" t="s">
        <v>59</v>
      </c>
      <c r="D356" s="70">
        <v>2000</v>
      </c>
      <c r="E356" s="71" t="s">
        <v>60</v>
      </c>
      <c r="F356" s="26">
        <v>2.2000000000000002</v>
      </c>
    </row>
    <row r="357" spans="1:6" x14ac:dyDescent="0.2">
      <c r="A357" s="20" t="s">
        <v>636</v>
      </c>
      <c r="B357" s="74">
        <v>184</v>
      </c>
      <c r="C357" s="70">
        <v>2900</v>
      </c>
      <c r="D357" s="70">
        <v>2900</v>
      </c>
      <c r="E357" s="71" t="s">
        <v>1</v>
      </c>
      <c r="F357" s="26">
        <v>2.1</v>
      </c>
    </row>
    <row r="358" spans="1:6" x14ac:dyDescent="0.2">
      <c r="A358" s="20" t="s">
        <v>637</v>
      </c>
      <c r="B358" s="74">
        <v>185</v>
      </c>
      <c r="C358" s="70">
        <v>1700</v>
      </c>
      <c r="D358" s="70">
        <v>1700</v>
      </c>
      <c r="E358" s="71" t="s">
        <v>1</v>
      </c>
      <c r="F358" s="26">
        <v>2.4</v>
      </c>
    </row>
    <row r="359" spans="1:6" x14ac:dyDescent="0.2">
      <c r="B359" s="74"/>
      <c r="C359" s="70"/>
      <c r="D359" s="70"/>
      <c r="E359" s="71"/>
    </row>
    <row r="360" spans="1:6" ht="15" x14ac:dyDescent="0.25">
      <c r="A360" s="19" t="s">
        <v>110</v>
      </c>
      <c r="B360" s="74"/>
      <c r="C360" s="70"/>
      <c r="D360" s="70"/>
      <c r="E360" s="71"/>
    </row>
    <row r="361" spans="1:6" x14ac:dyDescent="0.2">
      <c r="A361" s="20" t="s">
        <v>638</v>
      </c>
      <c r="B361" s="74">
        <v>118</v>
      </c>
      <c r="C361" s="70">
        <v>2500</v>
      </c>
      <c r="D361" s="70">
        <v>2500</v>
      </c>
      <c r="E361" s="71" t="s">
        <v>1</v>
      </c>
      <c r="F361" s="26">
        <v>3.8</v>
      </c>
    </row>
    <row r="362" spans="1:6" x14ac:dyDescent="0.2">
      <c r="B362" s="74"/>
      <c r="C362" s="70"/>
      <c r="D362" s="70"/>
      <c r="E362" s="71"/>
    </row>
    <row r="363" spans="1:6" s="65" customFormat="1" ht="15" x14ac:dyDescent="0.2">
      <c r="A363" s="41" t="s">
        <v>1622</v>
      </c>
      <c r="B363" s="73"/>
      <c r="C363" s="71"/>
      <c r="D363" s="71"/>
      <c r="E363" s="73"/>
      <c r="F363" s="211"/>
    </row>
    <row r="364" spans="1:6" s="65" customFormat="1" x14ac:dyDescent="0.2">
      <c r="A364" s="65" t="s">
        <v>1667</v>
      </c>
      <c r="B364" s="214">
        <v>282</v>
      </c>
      <c r="C364" s="70" t="s">
        <v>59</v>
      </c>
      <c r="D364" s="70">
        <v>2300</v>
      </c>
      <c r="E364" s="73" t="s">
        <v>60</v>
      </c>
      <c r="F364" s="71">
        <f>SUM(27600/805000)*100</f>
        <v>3.4285714285714288</v>
      </c>
    </row>
    <row r="365" spans="1:6" s="65" customFormat="1" x14ac:dyDescent="0.2">
      <c r="A365" s="65" t="s">
        <v>1755</v>
      </c>
      <c r="B365" s="214">
        <v>250</v>
      </c>
      <c r="C365" s="70" t="s">
        <v>59</v>
      </c>
      <c r="D365" s="70">
        <v>1300</v>
      </c>
      <c r="E365" s="73" t="s">
        <v>60</v>
      </c>
      <c r="F365" s="71">
        <f>SUM(21560/575000)*100</f>
        <v>3.7495652173913041</v>
      </c>
    </row>
    <row r="366" spans="1:6" s="65" customFormat="1" x14ac:dyDescent="0.2">
      <c r="B366" s="214"/>
      <c r="C366" s="70"/>
      <c r="D366" s="70"/>
      <c r="E366" s="73"/>
      <c r="F366" s="71"/>
    </row>
    <row r="367" spans="1:6" s="127" customFormat="1" ht="15" x14ac:dyDescent="0.25">
      <c r="A367" s="266" t="s">
        <v>1536</v>
      </c>
      <c r="B367" s="267"/>
      <c r="C367" s="267"/>
      <c r="D367" s="130"/>
      <c r="E367" s="268"/>
      <c r="F367" s="130"/>
    </row>
    <row r="368" spans="1:6" s="127" customFormat="1" x14ac:dyDescent="0.2">
      <c r="A368" s="265" t="s">
        <v>1623</v>
      </c>
      <c r="B368" s="267">
        <v>159</v>
      </c>
      <c r="C368" s="133">
        <v>1500</v>
      </c>
      <c r="D368" s="133">
        <v>1500</v>
      </c>
      <c r="E368" s="218" t="s">
        <v>1</v>
      </c>
      <c r="F368" s="130">
        <v>2.4</v>
      </c>
    </row>
    <row r="369" spans="1:6" s="127" customFormat="1" x14ac:dyDescent="0.2">
      <c r="A369" s="265" t="s">
        <v>1996</v>
      </c>
      <c r="B369" s="267">
        <v>217</v>
      </c>
      <c r="C369" s="269">
        <v>3000</v>
      </c>
      <c r="D369" s="133">
        <v>3000</v>
      </c>
      <c r="E369" s="218" t="s">
        <v>1</v>
      </c>
      <c r="F369" s="130">
        <v>5.9</v>
      </c>
    </row>
    <row r="370" spans="1:6" s="139" customFormat="1" x14ac:dyDescent="0.2">
      <c r="A370" s="139" t="s">
        <v>1754</v>
      </c>
      <c r="B370" s="270">
        <v>118</v>
      </c>
      <c r="C370" s="271">
        <v>2000</v>
      </c>
      <c r="D370" s="133">
        <v>2000</v>
      </c>
      <c r="E370" s="140" t="s">
        <v>1</v>
      </c>
      <c r="F370" s="129">
        <v>4.7</v>
      </c>
    </row>
    <row r="371" spans="1:6" x14ac:dyDescent="0.2">
      <c r="B371" s="74"/>
      <c r="C371" s="70"/>
      <c r="D371" s="70"/>
      <c r="E371" s="71"/>
    </row>
    <row r="372" spans="1:6" s="127" customFormat="1" ht="15" x14ac:dyDescent="0.25">
      <c r="A372" s="266" t="s">
        <v>1518</v>
      </c>
      <c r="B372" s="267"/>
      <c r="C372" s="267"/>
      <c r="D372" s="130"/>
      <c r="E372" s="268"/>
      <c r="F372" s="130"/>
    </row>
    <row r="373" spans="1:6" s="127" customFormat="1" x14ac:dyDescent="0.2">
      <c r="A373" s="265" t="s">
        <v>1997</v>
      </c>
      <c r="B373" s="267">
        <v>158</v>
      </c>
      <c r="C373" s="133">
        <v>1200</v>
      </c>
      <c r="D373" s="133">
        <v>1200</v>
      </c>
      <c r="E373" s="218" t="s">
        <v>1</v>
      </c>
      <c r="F373" s="130">
        <v>3.2</v>
      </c>
    </row>
    <row r="374" spans="1:6" s="127" customFormat="1" x14ac:dyDescent="0.2">
      <c r="A374" s="265" t="s">
        <v>1551</v>
      </c>
      <c r="B374" s="267">
        <v>139</v>
      </c>
      <c r="C374" s="133">
        <v>1800</v>
      </c>
      <c r="D374" s="133">
        <v>1800</v>
      </c>
      <c r="E374" s="218" t="s">
        <v>1</v>
      </c>
      <c r="F374" s="130">
        <v>5.4</v>
      </c>
    </row>
    <row r="375" spans="1:6" s="127" customFormat="1" x14ac:dyDescent="0.2">
      <c r="A375" s="265" t="s">
        <v>1998</v>
      </c>
      <c r="B375" s="130">
        <v>129</v>
      </c>
      <c r="C375" s="133" t="s">
        <v>59</v>
      </c>
      <c r="D375" s="133">
        <v>1500</v>
      </c>
      <c r="E375" s="218" t="s">
        <v>60</v>
      </c>
      <c r="F375" s="130">
        <v>3.5</v>
      </c>
    </row>
    <row r="376" spans="1:6" s="127" customFormat="1" x14ac:dyDescent="0.2">
      <c r="A376" s="265" t="s">
        <v>1999</v>
      </c>
      <c r="B376" s="267">
        <v>149</v>
      </c>
      <c r="C376" s="133">
        <v>1600</v>
      </c>
      <c r="D376" s="133">
        <v>1600</v>
      </c>
      <c r="E376" s="218" t="s">
        <v>1</v>
      </c>
      <c r="F376" s="130">
        <v>3.9</v>
      </c>
    </row>
    <row r="377" spans="1:6" s="139" customFormat="1" x14ac:dyDescent="0.2">
      <c r="A377" s="139" t="s">
        <v>1610</v>
      </c>
      <c r="B377" s="270">
        <v>149</v>
      </c>
      <c r="C377" s="133">
        <v>1200</v>
      </c>
      <c r="D377" s="133">
        <v>1300</v>
      </c>
      <c r="E377" s="140">
        <v>8.3000000000000007</v>
      </c>
      <c r="F377" s="129">
        <v>2.7</v>
      </c>
    </row>
    <row r="378" spans="1:6" s="139" customFormat="1" x14ac:dyDescent="0.2">
      <c r="A378" s="139" t="s">
        <v>2000</v>
      </c>
      <c r="B378" s="270">
        <v>167</v>
      </c>
      <c r="C378" s="133">
        <v>1300</v>
      </c>
      <c r="D378" s="133">
        <v>1300</v>
      </c>
      <c r="E378" s="140" t="s">
        <v>1</v>
      </c>
      <c r="F378" s="129">
        <v>2.7</v>
      </c>
    </row>
    <row r="379" spans="1:6" s="127" customFormat="1" x14ac:dyDescent="0.2">
      <c r="A379" s="265" t="s">
        <v>2001</v>
      </c>
      <c r="B379" s="267">
        <v>146</v>
      </c>
      <c r="C379" s="133" t="s">
        <v>59</v>
      </c>
      <c r="D379" s="133">
        <v>1300</v>
      </c>
      <c r="E379" s="218" t="s">
        <v>60</v>
      </c>
      <c r="F379" s="130">
        <v>2.7</v>
      </c>
    </row>
    <row r="380" spans="1:6" s="127" customFormat="1" x14ac:dyDescent="0.2">
      <c r="A380" s="265" t="s">
        <v>1984</v>
      </c>
      <c r="B380" s="267">
        <v>158</v>
      </c>
      <c r="C380" s="133">
        <v>1300</v>
      </c>
      <c r="D380" s="133">
        <v>1300</v>
      </c>
      <c r="E380" s="218" t="s">
        <v>1</v>
      </c>
      <c r="F380" s="130">
        <v>2.9</v>
      </c>
    </row>
    <row r="381" spans="1:6" s="127" customFormat="1" x14ac:dyDescent="0.2">
      <c r="A381" s="265" t="s">
        <v>2002</v>
      </c>
      <c r="B381" s="267">
        <v>129</v>
      </c>
      <c r="C381" s="133">
        <v>1500</v>
      </c>
      <c r="D381" s="133">
        <v>1500</v>
      </c>
      <c r="E381" s="218" t="s">
        <v>1</v>
      </c>
      <c r="F381" s="130">
        <v>3.1</v>
      </c>
    </row>
    <row r="382" spans="1:6" s="127" customFormat="1" x14ac:dyDescent="0.2">
      <c r="A382" s="265" t="s">
        <v>2003</v>
      </c>
      <c r="B382" s="267">
        <v>109</v>
      </c>
      <c r="C382" s="133" t="s">
        <v>59</v>
      </c>
      <c r="D382" s="133">
        <v>1500</v>
      </c>
      <c r="E382" s="218" t="s">
        <v>60</v>
      </c>
      <c r="F382" s="130">
        <v>3.6</v>
      </c>
    </row>
    <row r="383" spans="1:6" s="127" customFormat="1" x14ac:dyDescent="0.2">
      <c r="A383" s="265" t="s">
        <v>1991</v>
      </c>
      <c r="B383" s="267">
        <v>144</v>
      </c>
      <c r="C383" s="133">
        <v>1500</v>
      </c>
      <c r="D383" s="133">
        <v>1500</v>
      </c>
      <c r="E383" s="218" t="s">
        <v>1</v>
      </c>
      <c r="F383" s="218">
        <v>2.6</v>
      </c>
    </row>
    <row r="384" spans="1:6" s="127" customFormat="1" x14ac:dyDescent="0.2">
      <c r="A384" s="265" t="s">
        <v>2005</v>
      </c>
      <c r="B384" s="267">
        <v>138</v>
      </c>
      <c r="C384" s="133">
        <v>2000</v>
      </c>
      <c r="D384" s="133">
        <v>2000</v>
      </c>
      <c r="E384" s="218" t="s">
        <v>1</v>
      </c>
      <c r="F384" s="130">
        <v>4.3</v>
      </c>
    </row>
    <row r="385" spans="1:6" s="42" customFormat="1" ht="12.75" x14ac:dyDescent="0.2">
      <c r="A385" s="263"/>
      <c r="B385" s="198"/>
      <c r="C385" s="48"/>
      <c r="D385" s="48"/>
      <c r="E385" s="51"/>
      <c r="F385" s="45"/>
    </row>
    <row r="386" spans="1:6" ht="15" x14ac:dyDescent="0.25">
      <c r="A386" s="286" t="s">
        <v>199</v>
      </c>
      <c r="B386" s="298"/>
      <c r="C386" s="304"/>
      <c r="D386" s="304"/>
      <c r="E386" s="302"/>
      <c r="F386" s="303"/>
    </row>
    <row r="387" spans="1:6" ht="15" x14ac:dyDescent="0.25">
      <c r="A387" s="19"/>
      <c r="B387" s="22"/>
      <c r="C387" s="23"/>
      <c r="D387" s="23"/>
    </row>
    <row r="388" spans="1:6" ht="15" x14ac:dyDescent="0.25">
      <c r="A388" s="19" t="s">
        <v>87</v>
      </c>
      <c r="B388" s="74"/>
      <c r="C388" s="70"/>
      <c r="D388" s="70"/>
      <c r="E388" s="71"/>
    </row>
    <row r="389" spans="1:6" x14ac:dyDescent="0.2">
      <c r="A389" s="20" t="s">
        <v>639</v>
      </c>
      <c r="B389" s="74">
        <v>141</v>
      </c>
      <c r="C389" s="70">
        <v>1850</v>
      </c>
      <c r="D389" s="70">
        <v>1850</v>
      </c>
      <c r="E389" s="71" t="s">
        <v>1</v>
      </c>
      <c r="F389" s="26">
        <v>2.2000000000000002</v>
      </c>
    </row>
    <row r="390" spans="1:6" x14ac:dyDescent="0.2">
      <c r="B390" s="74"/>
      <c r="C390" s="70"/>
      <c r="D390" s="70"/>
      <c r="E390" s="71"/>
    </row>
    <row r="391" spans="1:6" ht="15" x14ac:dyDescent="0.25">
      <c r="A391" s="286" t="s">
        <v>201</v>
      </c>
      <c r="B391" s="298"/>
      <c r="C391" s="304"/>
      <c r="D391" s="304"/>
      <c r="E391" s="302"/>
      <c r="F391" s="303"/>
    </row>
    <row r="392" spans="1:6" ht="15" x14ac:dyDescent="0.25">
      <c r="A392" s="19"/>
      <c r="B392" s="22"/>
      <c r="C392" s="23"/>
      <c r="D392" s="23"/>
    </row>
    <row r="393" spans="1:6" ht="15" x14ac:dyDescent="0.25">
      <c r="A393" s="19" t="s">
        <v>79</v>
      </c>
      <c r="B393" s="22"/>
      <c r="C393" s="23"/>
      <c r="D393" s="23"/>
    </row>
    <row r="394" spans="1:6" x14ac:dyDescent="0.2">
      <c r="A394" s="20" t="s">
        <v>640</v>
      </c>
      <c r="B394" s="22">
        <v>107</v>
      </c>
      <c r="C394" s="23">
        <v>2200</v>
      </c>
      <c r="D394" s="23">
        <v>2200</v>
      </c>
      <c r="E394" s="26" t="s">
        <v>1</v>
      </c>
      <c r="F394" s="26">
        <v>2.2000000000000002</v>
      </c>
    </row>
    <row r="395" spans="1:6" x14ac:dyDescent="0.2">
      <c r="A395" s="20" t="s">
        <v>641</v>
      </c>
      <c r="B395" s="22">
        <v>170</v>
      </c>
      <c r="C395" s="23">
        <v>1200</v>
      </c>
      <c r="D395" s="23">
        <v>1200</v>
      </c>
      <c r="E395" s="26" t="s">
        <v>1</v>
      </c>
      <c r="F395" s="26">
        <v>1.4</v>
      </c>
    </row>
    <row r="396" spans="1:6" x14ac:dyDescent="0.2">
      <c r="B396" s="22"/>
      <c r="C396" s="23"/>
      <c r="D396" s="23"/>
      <c r="E396" s="26"/>
    </row>
    <row r="397" spans="1:6" ht="15" x14ac:dyDescent="0.25">
      <c r="A397" s="286" t="s">
        <v>203</v>
      </c>
      <c r="B397" s="298"/>
      <c r="C397" s="305"/>
      <c r="D397" s="305"/>
      <c r="E397" s="306"/>
      <c r="F397" s="306"/>
    </row>
    <row r="398" spans="1:6" ht="15" x14ac:dyDescent="0.25">
      <c r="A398" s="19"/>
      <c r="B398" s="22"/>
      <c r="C398" s="77"/>
      <c r="D398" s="77"/>
      <c r="E398" s="78"/>
      <c r="F398" s="78"/>
    </row>
    <row r="399" spans="1:6" ht="15" x14ac:dyDescent="0.25">
      <c r="A399" s="19" t="s">
        <v>79</v>
      </c>
      <c r="B399" s="73"/>
      <c r="C399" s="67"/>
      <c r="D399" s="67"/>
      <c r="E399" s="79"/>
      <c r="F399" s="78"/>
    </row>
    <row r="400" spans="1:6" x14ac:dyDescent="0.2">
      <c r="A400" s="20" t="s">
        <v>528</v>
      </c>
      <c r="B400" s="74">
        <v>139</v>
      </c>
      <c r="C400" s="70">
        <v>1500</v>
      </c>
      <c r="D400" s="70">
        <v>1500</v>
      </c>
      <c r="E400" s="80" t="s">
        <v>1</v>
      </c>
      <c r="F400" s="26">
        <v>1.2</v>
      </c>
    </row>
    <row r="401" spans="1:6" x14ac:dyDescent="0.2">
      <c r="B401" s="74"/>
      <c r="C401" s="70"/>
      <c r="D401" s="70"/>
      <c r="E401" s="80"/>
    </row>
    <row r="402" spans="1:6" ht="15" x14ac:dyDescent="0.25">
      <c r="A402" s="19" t="s">
        <v>1515</v>
      </c>
      <c r="B402" s="24"/>
      <c r="C402" s="22"/>
      <c r="E402" s="272"/>
      <c r="F402" s="22"/>
    </row>
    <row r="403" spans="1:6" x14ac:dyDescent="0.2">
      <c r="A403" s="25" t="s">
        <v>2006</v>
      </c>
      <c r="B403" s="24">
        <v>368</v>
      </c>
      <c r="C403" s="22" t="s">
        <v>59</v>
      </c>
      <c r="D403" s="23">
        <v>2500</v>
      </c>
      <c r="E403" s="22" t="s">
        <v>60</v>
      </c>
      <c r="F403" s="22">
        <v>5.8</v>
      </c>
    </row>
    <row r="404" spans="1:6" x14ac:dyDescent="0.2">
      <c r="B404" s="74"/>
      <c r="C404" s="70"/>
      <c r="D404" s="70"/>
      <c r="E404" s="73"/>
    </row>
    <row r="405" spans="1:6" ht="15" x14ac:dyDescent="0.25">
      <c r="A405" s="264" t="s">
        <v>1518</v>
      </c>
      <c r="B405" s="203"/>
      <c r="C405" s="203"/>
      <c r="D405" s="78"/>
      <c r="E405" s="202"/>
      <c r="F405" s="202"/>
    </row>
    <row r="406" spans="1:6" x14ac:dyDescent="0.2">
      <c r="A406" s="76" t="s">
        <v>2007</v>
      </c>
      <c r="B406" s="203">
        <v>535</v>
      </c>
      <c r="C406" s="70" t="s">
        <v>59</v>
      </c>
      <c r="D406" s="70">
        <v>3000</v>
      </c>
      <c r="E406" s="26" t="s">
        <v>60</v>
      </c>
      <c r="F406" s="26">
        <v>2.2000000000000002</v>
      </c>
    </row>
    <row r="407" spans="1:6" x14ac:dyDescent="0.2">
      <c r="A407" s="76" t="s">
        <v>2008</v>
      </c>
      <c r="B407" s="203">
        <v>256</v>
      </c>
      <c r="C407" s="70" t="s">
        <v>59</v>
      </c>
      <c r="D407" s="70">
        <v>3000</v>
      </c>
      <c r="E407" s="26" t="s">
        <v>60</v>
      </c>
      <c r="F407" s="26">
        <v>3.2</v>
      </c>
    </row>
    <row r="408" spans="1:6" x14ac:dyDescent="0.2">
      <c r="A408" s="76" t="s">
        <v>1613</v>
      </c>
      <c r="B408" s="203">
        <v>221</v>
      </c>
      <c r="C408" s="70">
        <v>1400</v>
      </c>
      <c r="D408" s="70">
        <v>1400</v>
      </c>
      <c r="E408" s="26" t="s">
        <v>1</v>
      </c>
      <c r="F408" s="26">
        <v>1.4</v>
      </c>
    </row>
    <row r="409" spans="1:6" x14ac:dyDescent="0.2">
      <c r="A409" s="76" t="s">
        <v>1528</v>
      </c>
      <c r="B409" s="203">
        <v>274</v>
      </c>
      <c r="C409" s="70" t="s">
        <v>59</v>
      </c>
      <c r="D409" s="70">
        <v>3400</v>
      </c>
      <c r="E409" s="26" t="s">
        <v>60</v>
      </c>
      <c r="F409" s="26">
        <v>2.1</v>
      </c>
    </row>
    <row r="410" spans="1:6" x14ac:dyDescent="0.2">
      <c r="A410" s="143" t="s">
        <v>2004</v>
      </c>
      <c r="B410" s="203">
        <v>144</v>
      </c>
      <c r="C410" s="70">
        <v>1900</v>
      </c>
      <c r="D410" s="70">
        <v>1900</v>
      </c>
      <c r="E410" s="22" t="s">
        <v>1</v>
      </c>
      <c r="F410" s="22">
        <v>3.5</v>
      </c>
    </row>
    <row r="411" spans="1:6" x14ac:dyDescent="0.2">
      <c r="A411" s="273"/>
      <c r="B411" s="203"/>
      <c r="C411" s="70"/>
      <c r="D411" s="70"/>
      <c r="E411" s="272"/>
      <c r="F411" s="22"/>
    </row>
    <row r="412" spans="1:6" ht="15" x14ac:dyDescent="0.25">
      <c r="A412" s="286" t="s">
        <v>642</v>
      </c>
      <c r="B412" s="298"/>
      <c r="C412" s="304"/>
      <c r="D412" s="304"/>
      <c r="E412" s="302"/>
      <c r="F412" s="303"/>
    </row>
    <row r="413" spans="1:6" ht="15" x14ac:dyDescent="0.25">
      <c r="A413" s="19"/>
      <c r="B413" s="22"/>
      <c r="C413" s="23"/>
      <c r="D413" s="23"/>
    </row>
    <row r="414" spans="1:6" ht="15" x14ac:dyDescent="0.25">
      <c r="A414" s="19" t="s">
        <v>79</v>
      </c>
      <c r="B414" s="22"/>
      <c r="C414" s="23"/>
      <c r="D414" s="23"/>
    </row>
    <row r="415" spans="1:6" x14ac:dyDescent="0.2">
      <c r="A415" s="20" t="s">
        <v>643</v>
      </c>
      <c r="B415" s="22">
        <v>122</v>
      </c>
      <c r="C415" s="23">
        <v>2000</v>
      </c>
      <c r="D415" s="23">
        <v>2000</v>
      </c>
      <c r="E415" s="71" t="s">
        <v>1</v>
      </c>
      <c r="F415" s="26">
        <v>3.7</v>
      </c>
    </row>
    <row r="416" spans="1:6" x14ac:dyDescent="0.2">
      <c r="A416" s="20" t="s">
        <v>644</v>
      </c>
      <c r="B416" s="74">
        <v>150</v>
      </c>
      <c r="C416" s="70" t="s">
        <v>613</v>
      </c>
      <c r="D416" s="70" t="s">
        <v>613</v>
      </c>
      <c r="E416" s="80" t="s">
        <v>1</v>
      </c>
      <c r="F416" s="26">
        <v>3.1</v>
      </c>
    </row>
    <row r="417" spans="1:6" x14ac:dyDescent="0.2">
      <c r="A417" s="20" t="s">
        <v>645</v>
      </c>
      <c r="B417" s="74">
        <v>122</v>
      </c>
      <c r="C417" s="70" t="s">
        <v>646</v>
      </c>
      <c r="D417" s="70" t="s">
        <v>646</v>
      </c>
      <c r="E417" s="80" t="s">
        <v>1</v>
      </c>
      <c r="F417" s="26">
        <v>4.7</v>
      </c>
    </row>
    <row r="418" spans="1:6" ht="15" x14ac:dyDescent="0.25">
      <c r="A418" s="19"/>
      <c r="B418" s="22"/>
      <c r="C418" s="23"/>
      <c r="D418" s="23"/>
    </row>
    <row r="419" spans="1:6" ht="15" x14ac:dyDescent="0.25">
      <c r="A419" s="19" t="s">
        <v>87</v>
      </c>
      <c r="B419" s="22"/>
      <c r="C419" s="23"/>
      <c r="D419" s="23"/>
      <c r="E419" s="22"/>
      <c r="F419" s="78"/>
    </row>
    <row r="420" spans="1:6" x14ac:dyDescent="0.2">
      <c r="A420" s="20" t="s">
        <v>251</v>
      </c>
      <c r="B420" s="22">
        <v>167</v>
      </c>
      <c r="C420" s="23" t="s">
        <v>590</v>
      </c>
      <c r="D420" s="23" t="s">
        <v>590</v>
      </c>
      <c r="E420" s="26" t="s">
        <v>1</v>
      </c>
      <c r="F420" s="26">
        <v>3.1</v>
      </c>
    </row>
    <row r="421" spans="1:6" x14ac:dyDescent="0.2">
      <c r="B421" s="22"/>
      <c r="C421" s="23"/>
      <c r="D421" s="23"/>
      <c r="E421" s="26"/>
    </row>
    <row r="422" spans="1:6" ht="15" x14ac:dyDescent="0.25">
      <c r="A422" s="19"/>
      <c r="B422" s="22"/>
      <c r="C422" s="77"/>
      <c r="D422" s="77"/>
      <c r="E422" s="78"/>
      <c r="F422" s="78"/>
    </row>
    <row r="423" spans="1:6" ht="15" x14ac:dyDescent="0.25">
      <c r="A423" s="286" t="s">
        <v>2016</v>
      </c>
      <c r="B423" s="298"/>
      <c r="C423" s="305"/>
      <c r="D423" s="305"/>
      <c r="E423" s="306"/>
      <c r="F423" s="306"/>
    </row>
    <row r="424" spans="1:6" ht="15" x14ac:dyDescent="0.25">
      <c r="A424" s="19"/>
      <c r="B424" s="22"/>
      <c r="C424" s="77"/>
      <c r="D424" s="77"/>
      <c r="E424" s="78"/>
      <c r="F424" s="78"/>
    </row>
    <row r="425" spans="1:6" ht="15" x14ac:dyDescent="0.25">
      <c r="A425" s="19" t="s">
        <v>79</v>
      </c>
      <c r="B425" s="22"/>
      <c r="C425" s="77"/>
      <c r="D425" s="77"/>
      <c r="E425" s="22"/>
      <c r="F425" s="22"/>
    </row>
    <row r="426" spans="1:6" x14ac:dyDescent="0.2">
      <c r="A426" s="20" t="s">
        <v>263</v>
      </c>
      <c r="B426" s="22">
        <v>56</v>
      </c>
      <c r="C426" s="23" t="s">
        <v>647</v>
      </c>
      <c r="D426" s="23">
        <v>700</v>
      </c>
      <c r="E426" s="26">
        <v>-6.7</v>
      </c>
      <c r="F426" s="26">
        <v>4.4000000000000004</v>
      </c>
    </row>
    <row r="427" spans="1:6" x14ac:dyDescent="0.2">
      <c r="A427" s="20" t="s">
        <v>648</v>
      </c>
      <c r="B427" s="22">
        <v>54</v>
      </c>
      <c r="C427" s="23">
        <v>600</v>
      </c>
      <c r="D427" s="23">
        <v>600</v>
      </c>
      <c r="E427" s="26" t="s">
        <v>1</v>
      </c>
      <c r="F427" s="26">
        <v>6.5</v>
      </c>
    </row>
    <row r="428" spans="1:6" x14ac:dyDescent="0.2">
      <c r="B428" s="22"/>
      <c r="C428" s="23"/>
      <c r="D428" s="23"/>
      <c r="E428" s="26"/>
    </row>
    <row r="429" spans="1:6" s="65" customFormat="1" ht="15" x14ac:dyDescent="0.2">
      <c r="A429" s="41" t="s">
        <v>1622</v>
      </c>
      <c r="B429" s="73"/>
      <c r="C429" s="73"/>
      <c r="E429" s="71"/>
      <c r="F429" s="71"/>
    </row>
    <row r="430" spans="1:6" s="65" customFormat="1" x14ac:dyDescent="0.2">
      <c r="A430" s="65" t="s">
        <v>1759</v>
      </c>
      <c r="B430" s="73">
        <v>81</v>
      </c>
      <c r="C430" s="73" t="s">
        <v>59</v>
      </c>
      <c r="D430" s="73">
        <v>900</v>
      </c>
      <c r="E430" s="73" t="s">
        <v>60</v>
      </c>
      <c r="F430" s="71">
        <f>SUM(900/80000)*100</f>
        <v>1.125</v>
      </c>
    </row>
    <row r="431" spans="1:6" ht="15" x14ac:dyDescent="0.25">
      <c r="A431" s="19"/>
      <c r="B431" s="22"/>
      <c r="C431" s="77"/>
      <c r="D431" s="77"/>
      <c r="E431" s="78"/>
      <c r="F431" s="78"/>
    </row>
    <row r="432" spans="1:6" ht="15" x14ac:dyDescent="0.25">
      <c r="A432" s="264" t="s">
        <v>1518</v>
      </c>
      <c r="B432" s="203"/>
      <c r="C432" s="203"/>
      <c r="D432" s="78"/>
      <c r="E432" s="202"/>
      <c r="F432" s="202"/>
    </row>
    <row r="433" spans="1:6" s="127" customFormat="1" x14ac:dyDescent="0.2">
      <c r="A433" s="139" t="s">
        <v>2009</v>
      </c>
      <c r="B433" s="270">
        <v>65</v>
      </c>
      <c r="C433" s="270">
        <v>605</v>
      </c>
      <c r="D433" s="129">
        <v>605</v>
      </c>
      <c r="E433" s="140" t="s">
        <v>1</v>
      </c>
      <c r="F433" s="140">
        <v>1</v>
      </c>
    </row>
    <row r="434" spans="1:6" s="127" customFormat="1" x14ac:dyDescent="0.2">
      <c r="A434" s="127" t="s">
        <v>1605</v>
      </c>
      <c r="B434" s="180">
        <v>50</v>
      </c>
      <c r="C434" s="130">
        <v>500</v>
      </c>
      <c r="D434" s="130">
        <v>500</v>
      </c>
      <c r="E434" s="218" t="s">
        <v>1</v>
      </c>
      <c r="F434" s="130">
        <v>1.1000000000000001</v>
      </c>
    </row>
    <row r="435" spans="1:6" x14ac:dyDescent="0.2">
      <c r="B435" s="23"/>
      <c r="C435" s="22"/>
      <c r="F435" s="22"/>
    </row>
    <row r="436" spans="1:6" ht="15" x14ac:dyDescent="0.25">
      <c r="A436" s="286" t="s">
        <v>649</v>
      </c>
      <c r="B436" s="298"/>
      <c r="C436" s="305"/>
      <c r="D436" s="305"/>
      <c r="E436" s="306"/>
      <c r="F436" s="306"/>
    </row>
    <row r="437" spans="1:6" ht="15" x14ac:dyDescent="0.25">
      <c r="A437" s="19"/>
      <c r="B437" s="22"/>
      <c r="C437" s="77"/>
      <c r="D437" s="77"/>
      <c r="E437" s="78"/>
      <c r="F437" s="78"/>
    </row>
    <row r="438" spans="1:6" ht="15" x14ac:dyDescent="0.25">
      <c r="A438" s="19" t="s">
        <v>78</v>
      </c>
      <c r="B438" s="22"/>
      <c r="C438" s="77"/>
      <c r="D438" s="77"/>
      <c r="E438" s="22"/>
      <c r="F438" s="22"/>
    </row>
    <row r="439" spans="1:6" x14ac:dyDescent="0.2">
      <c r="A439" s="20" t="s">
        <v>334</v>
      </c>
      <c r="B439" s="22">
        <v>60</v>
      </c>
      <c r="C439" s="23" t="s">
        <v>59</v>
      </c>
      <c r="D439" s="23" t="s">
        <v>650</v>
      </c>
      <c r="E439" s="72" t="s">
        <v>60</v>
      </c>
      <c r="F439" s="71">
        <v>5.8</v>
      </c>
    </row>
    <row r="440" spans="1:6" x14ac:dyDescent="0.2">
      <c r="B440" s="22"/>
      <c r="C440" s="23"/>
      <c r="D440" s="23"/>
      <c r="E440" s="26"/>
    </row>
    <row r="441" spans="1:6" x14ac:dyDescent="0.2">
      <c r="B441" s="22"/>
      <c r="C441" s="23"/>
      <c r="D441" s="23"/>
      <c r="E441" s="26"/>
    </row>
    <row r="442" spans="1:6" ht="15" x14ac:dyDescent="0.25">
      <c r="A442" s="286" t="s">
        <v>651</v>
      </c>
      <c r="B442" s="298"/>
      <c r="C442" s="305"/>
      <c r="D442" s="305"/>
      <c r="E442" s="306"/>
      <c r="F442" s="306"/>
    </row>
    <row r="443" spans="1:6" ht="15" x14ac:dyDescent="0.25">
      <c r="A443" s="19"/>
      <c r="B443" s="22"/>
      <c r="C443" s="77"/>
      <c r="D443" s="77"/>
      <c r="E443" s="78"/>
      <c r="F443" s="78"/>
    </row>
    <row r="444" spans="1:6" ht="15" x14ac:dyDescent="0.25">
      <c r="A444" s="19" t="s">
        <v>79</v>
      </c>
      <c r="B444" s="73"/>
      <c r="C444" s="70"/>
      <c r="D444" s="70"/>
      <c r="E444" s="71"/>
    </row>
    <row r="445" spans="1:6" x14ac:dyDescent="0.2">
      <c r="A445" s="69" t="s">
        <v>652</v>
      </c>
      <c r="B445" s="70">
        <v>60</v>
      </c>
      <c r="C445" s="70" t="s">
        <v>653</v>
      </c>
      <c r="D445" s="70" t="s">
        <v>653</v>
      </c>
      <c r="E445" s="72" t="s">
        <v>1</v>
      </c>
      <c r="F445" s="71">
        <v>5</v>
      </c>
    </row>
    <row r="446" spans="1:6" x14ac:dyDescent="0.2">
      <c r="A446" s="69"/>
      <c r="B446" s="70"/>
      <c r="C446" s="70"/>
      <c r="D446" s="70"/>
      <c r="E446" s="70"/>
      <c r="F446" s="71"/>
    </row>
    <row r="447" spans="1:6" ht="15" x14ac:dyDescent="0.25">
      <c r="A447" s="19" t="s">
        <v>87</v>
      </c>
      <c r="B447" s="74"/>
      <c r="C447" s="70"/>
      <c r="D447" s="70"/>
      <c r="E447" s="71"/>
    </row>
    <row r="448" spans="1:6" x14ac:dyDescent="0.2">
      <c r="A448" s="20" t="s">
        <v>654</v>
      </c>
      <c r="B448" s="74">
        <v>72</v>
      </c>
      <c r="C448" s="70">
        <v>1000</v>
      </c>
      <c r="D448" s="70">
        <v>1000</v>
      </c>
      <c r="E448" s="71" t="s">
        <v>1</v>
      </c>
      <c r="F448" s="26">
        <v>3.5</v>
      </c>
    </row>
    <row r="449" spans="1:6" x14ac:dyDescent="0.2">
      <c r="B449" s="74"/>
      <c r="C449" s="70"/>
      <c r="D449" s="70"/>
      <c r="E449" s="71"/>
    </row>
    <row r="450" spans="1:6" ht="15" x14ac:dyDescent="0.25">
      <c r="A450" s="19" t="s">
        <v>110</v>
      </c>
      <c r="B450" s="74"/>
      <c r="C450" s="70"/>
      <c r="D450" s="70"/>
      <c r="E450" s="71"/>
    </row>
    <row r="451" spans="1:6" x14ac:dyDescent="0.2">
      <c r="A451" s="20" t="s">
        <v>655</v>
      </c>
      <c r="B451" s="74">
        <v>60</v>
      </c>
      <c r="C451" s="70" t="s">
        <v>59</v>
      </c>
      <c r="D451" s="70">
        <v>800</v>
      </c>
      <c r="E451" s="71" t="s">
        <v>60</v>
      </c>
      <c r="F451" s="26">
        <v>4.8</v>
      </c>
    </row>
    <row r="452" spans="1:6" x14ac:dyDescent="0.2">
      <c r="A452" s="20" t="s">
        <v>656</v>
      </c>
      <c r="B452" s="74">
        <v>56</v>
      </c>
      <c r="C452" s="70">
        <v>600</v>
      </c>
      <c r="D452" s="70">
        <v>600</v>
      </c>
      <c r="E452" s="71" t="s">
        <v>1</v>
      </c>
      <c r="F452" s="26">
        <v>4.2</v>
      </c>
    </row>
    <row r="453" spans="1:6" x14ac:dyDescent="0.2">
      <c r="B453" s="74"/>
      <c r="C453" s="70"/>
      <c r="D453" s="70"/>
      <c r="E453" s="71"/>
    </row>
    <row r="454" spans="1:6" ht="15" x14ac:dyDescent="0.2">
      <c r="A454" s="66" t="s">
        <v>78</v>
      </c>
      <c r="B454" s="70"/>
      <c r="C454" s="70"/>
      <c r="D454" s="70"/>
      <c r="E454" s="20"/>
      <c r="F454" s="20"/>
    </row>
    <row r="455" spans="1:6" x14ac:dyDescent="0.2">
      <c r="A455" s="20" t="s">
        <v>657</v>
      </c>
      <c r="B455" s="70">
        <v>57</v>
      </c>
      <c r="C455" s="70" t="s">
        <v>658</v>
      </c>
      <c r="D455" s="70" t="s">
        <v>658</v>
      </c>
      <c r="E455" s="72" t="s">
        <v>1</v>
      </c>
      <c r="F455" s="71">
        <v>4.0999999999999996</v>
      </c>
    </row>
    <row r="456" spans="1:6" x14ac:dyDescent="0.2">
      <c r="B456" s="70"/>
      <c r="C456" s="70"/>
      <c r="D456" s="70"/>
      <c r="E456" s="72"/>
      <c r="F456" s="71"/>
    </row>
    <row r="457" spans="1:6" ht="15" x14ac:dyDescent="0.25">
      <c r="A457" s="19"/>
      <c r="B457" s="22"/>
      <c r="C457" s="77"/>
      <c r="D457" s="77"/>
      <c r="E457" s="78"/>
      <c r="F457" s="78"/>
    </row>
    <row r="458" spans="1:6" ht="15" x14ac:dyDescent="0.25">
      <c r="A458" s="286" t="s">
        <v>659</v>
      </c>
      <c r="B458" s="298"/>
      <c r="C458" s="304"/>
      <c r="D458" s="304"/>
      <c r="E458" s="302"/>
      <c r="F458" s="303"/>
    </row>
    <row r="459" spans="1:6" ht="15" x14ac:dyDescent="0.25">
      <c r="A459" s="19"/>
      <c r="B459" s="22"/>
      <c r="C459" s="23"/>
      <c r="D459" s="23"/>
    </row>
    <row r="460" spans="1:6" ht="15" x14ac:dyDescent="0.25">
      <c r="A460" s="19" t="s">
        <v>75</v>
      </c>
      <c r="B460" s="22"/>
      <c r="C460" s="23"/>
      <c r="D460" s="23"/>
    </row>
    <row r="461" spans="1:6" x14ac:dyDescent="0.2">
      <c r="A461" s="20" t="s">
        <v>660</v>
      </c>
      <c r="B461" s="22">
        <v>57</v>
      </c>
      <c r="C461" s="23">
        <v>800</v>
      </c>
      <c r="D461" s="23" t="s">
        <v>661</v>
      </c>
      <c r="E461" s="26">
        <v>-9.4</v>
      </c>
      <c r="F461" s="26">
        <v>4</v>
      </c>
    </row>
    <row r="462" spans="1:6" ht="15" x14ac:dyDescent="0.25">
      <c r="A462" s="19"/>
      <c r="B462" s="22"/>
      <c r="C462" s="23"/>
      <c r="D462" s="23"/>
    </row>
    <row r="463" spans="1:6" ht="15" x14ac:dyDescent="0.25">
      <c r="A463" s="19" t="s">
        <v>79</v>
      </c>
      <c r="B463" s="73"/>
      <c r="C463" s="70"/>
      <c r="D463" s="70"/>
      <c r="E463" s="70"/>
      <c r="F463" s="71"/>
    </row>
    <row r="464" spans="1:6" x14ac:dyDescent="0.2">
      <c r="A464" s="69" t="s">
        <v>209</v>
      </c>
      <c r="B464" s="70">
        <v>79</v>
      </c>
      <c r="C464" s="70" t="s">
        <v>662</v>
      </c>
      <c r="D464" s="70" t="s">
        <v>663</v>
      </c>
      <c r="E464" s="72">
        <v>-2.9</v>
      </c>
      <c r="F464" s="71">
        <v>3.4</v>
      </c>
    </row>
    <row r="465" spans="1:6" x14ac:dyDescent="0.2">
      <c r="A465" s="69"/>
      <c r="B465" s="70">
        <v>81</v>
      </c>
      <c r="C465" s="70">
        <v>800</v>
      </c>
      <c r="D465" s="70">
        <v>800</v>
      </c>
      <c r="E465" s="72" t="s">
        <v>1</v>
      </c>
      <c r="F465" s="71">
        <v>3</v>
      </c>
    </row>
    <row r="466" spans="1:6" x14ac:dyDescent="0.2">
      <c r="A466" s="69" t="s">
        <v>213</v>
      </c>
      <c r="B466" s="70">
        <v>88</v>
      </c>
      <c r="C466" s="70" t="s">
        <v>664</v>
      </c>
      <c r="D466" s="70" t="s">
        <v>664</v>
      </c>
      <c r="E466" s="72" t="s">
        <v>1</v>
      </c>
      <c r="F466" s="71">
        <v>4</v>
      </c>
    </row>
    <row r="467" spans="1:6" x14ac:dyDescent="0.2">
      <c r="A467" s="69" t="s">
        <v>665</v>
      </c>
      <c r="B467" s="70">
        <v>110</v>
      </c>
      <c r="C467" s="70">
        <v>1400</v>
      </c>
      <c r="D467" s="70">
        <v>1400</v>
      </c>
      <c r="E467" s="72" t="s">
        <v>1</v>
      </c>
      <c r="F467" s="71">
        <v>3</v>
      </c>
    </row>
    <row r="468" spans="1:6" x14ac:dyDescent="0.2">
      <c r="A468" s="69" t="s">
        <v>666</v>
      </c>
      <c r="B468" s="70">
        <v>66</v>
      </c>
      <c r="C468" s="70" t="s">
        <v>667</v>
      </c>
      <c r="D468" s="70" t="s">
        <v>667</v>
      </c>
      <c r="E468" s="72" t="s">
        <v>1</v>
      </c>
      <c r="F468" s="71">
        <v>3.8</v>
      </c>
    </row>
    <row r="469" spans="1:6" x14ac:dyDescent="0.2">
      <c r="A469" s="20" t="s">
        <v>228</v>
      </c>
      <c r="B469" s="22">
        <v>67</v>
      </c>
      <c r="C469" s="23" t="s">
        <v>662</v>
      </c>
      <c r="D469" s="23" t="s">
        <v>662</v>
      </c>
      <c r="E469" s="26" t="s">
        <v>1</v>
      </c>
      <c r="F469" s="26">
        <v>4.9000000000000004</v>
      </c>
    </row>
    <row r="470" spans="1:6" x14ac:dyDescent="0.2">
      <c r="A470" s="69" t="s">
        <v>668</v>
      </c>
      <c r="B470" s="70">
        <v>83</v>
      </c>
      <c r="C470" s="70" t="s">
        <v>669</v>
      </c>
      <c r="D470" s="70" t="s">
        <v>669</v>
      </c>
      <c r="E470" s="70" t="s">
        <v>1</v>
      </c>
      <c r="F470" s="71">
        <v>3.8</v>
      </c>
    </row>
    <row r="471" spans="1:6" x14ac:dyDescent="0.2">
      <c r="A471" s="69" t="s">
        <v>670</v>
      </c>
      <c r="B471" s="70">
        <v>95</v>
      </c>
      <c r="C471" s="70" t="s">
        <v>671</v>
      </c>
      <c r="D471" s="70" t="s">
        <v>671</v>
      </c>
      <c r="E471" s="72" t="s">
        <v>1</v>
      </c>
      <c r="F471" s="71">
        <v>3.4</v>
      </c>
    </row>
    <row r="472" spans="1:6" x14ac:dyDescent="0.2">
      <c r="A472" s="83" t="s">
        <v>256</v>
      </c>
      <c r="B472" s="70">
        <v>95</v>
      </c>
      <c r="C472" s="84" t="s">
        <v>672</v>
      </c>
      <c r="D472" s="84" t="s">
        <v>673</v>
      </c>
      <c r="E472" s="72">
        <v>12.8</v>
      </c>
      <c r="F472" s="71">
        <v>3.6</v>
      </c>
    </row>
    <row r="473" spans="1:6" x14ac:dyDescent="0.2">
      <c r="A473" s="83"/>
      <c r="B473" s="70">
        <v>102</v>
      </c>
      <c r="C473" s="84" t="s">
        <v>674</v>
      </c>
      <c r="D473" s="84">
        <v>1150</v>
      </c>
      <c r="E473" s="72">
        <v>2.2000000000000002</v>
      </c>
      <c r="F473" s="71">
        <v>2.9</v>
      </c>
    </row>
    <row r="474" spans="1:6" x14ac:dyDescent="0.2">
      <c r="A474" s="83" t="s">
        <v>675</v>
      </c>
      <c r="B474" s="70">
        <v>74</v>
      </c>
      <c r="C474" s="84">
        <v>1200</v>
      </c>
      <c r="D474" s="84">
        <v>1200</v>
      </c>
      <c r="E474" s="72" t="s">
        <v>1</v>
      </c>
      <c r="F474" s="71">
        <v>4.9000000000000004</v>
      </c>
    </row>
    <row r="475" spans="1:6" x14ac:dyDescent="0.2">
      <c r="A475" s="20" t="s">
        <v>307</v>
      </c>
      <c r="B475" s="70">
        <v>60</v>
      </c>
      <c r="C475" s="70">
        <v>650</v>
      </c>
      <c r="D475" s="70">
        <v>650</v>
      </c>
      <c r="E475" s="72" t="s">
        <v>1</v>
      </c>
      <c r="F475" s="71">
        <v>4.9000000000000004</v>
      </c>
    </row>
    <row r="476" spans="1:6" x14ac:dyDescent="0.2">
      <c r="A476" s="69" t="s">
        <v>676</v>
      </c>
      <c r="B476" s="70">
        <v>78</v>
      </c>
      <c r="C476" s="70">
        <v>1100</v>
      </c>
      <c r="D476" s="70">
        <v>1100</v>
      </c>
      <c r="E476" s="72" t="s">
        <v>1</v>
      </c>
      <c r="F476" s="71">
        <v>4.2</v>
      </c>
    </row>
    <row r="477" spans="1:6" x14ac:dyDescent="0.2">
      <c r="A477" s="20" t="s">
        <v>424</v>
      </c>
      <c r="B477" s="70">
        <v>95</v>
      </c>
      <c r="C477" s="70">
        <v>800</v>
      </c>
      <c r="D477" s="70">
        <v>800</v>
      </c>
      <c r="E477" s="72" t="s">
        <v>1</v>
      </c>
      <c r="F477" s="71">
        <v>2.9</v>
      </c>
    </row>
    <row r="478" spans="1:6" x14ac:dyDescent="0.2">
      <c r="A478" s="69" t="s">
        <v>677</v>
      </c>
      <c r="B478" s="70">
        <v>51</v>
      </c>
      <c r="C478" s="70" t="s">
        <v>653</v>
      </c>
      <c r="D478" s="70" t="s">
        <v>678</v>
      </c>
      <c r="E478" s="72">
        <v>6.9</v>
      </c>
      <c r="F478" s="71">
        <v>4.4000000000000004</v>
      </c>
    </row>
    <row r="479" spans="1:6" s="127" customFormat="1" x14ac:dyDescent="0.2">
      <c r="A479" s="128"/>
      <c r="B479" s="133">
        <v>70</v>
      </c>
      <c r="C479" s="133" t="s">
        <v>678</v>
      </c>
      <c r="D479" s="133" t="s">
        <v>663</v>
      </c>
      <c r="E479" s="217">
        <v>6.5</v>
      </c>
      <c r="F479" s="140">
        <v>4</v>
      </c>
    </row>
    <row r="480" spans="1:6" x14ac:dyDescent="0.2">
      <c r="A480" s="69"/>
      <c r="B480" s="70">
        <v>93</v>
      </c>
      <c r="C480" s="70" t="s">
        <v>59</v>
      </c>
      <c r="D480" s="70" t="s">
        <v>679</v>
      </c>
      <c r="E480" s="72" t="s">
        <v>60</v>
      </c>
      <c r="F480" s="71">
        <v>2.9</v>
      </c>
    </row>
    <row r="481" spans="1:6" x14ac:dyDescent="0.2">
      <c r="A481" s="69" t="s">
        <v>680</v>
      </c>
      <c r="B481" s="70">
        <v>51</v>
      </c>
      <c r="C481" s="70">
        <v>900</v>
      </c>
      <c r="D481" s="70" t="s">
        <v>484</v>
      </c>
      <c r="E481" s="72">
        <v>-5.6</v>
      </c>
      <c r="F481" s="71">
        <v>4.9000000000000004</v>
      </c>
    </row>
    <row r="482" spans="1:6" x14ac:dyDescent="0.2">
      <c r="A482" s="69"/>
      <c r="B482" s="70">
        <v>70</v>
      </c>
      <c r="C482" s="70">
        <v>850</v>
      </c>
      <c r="D482" s="70">
        <v>850</v>
      </c>
      <c r="E482" s="72" t="s">
        <v>1</v>
      </c>
      <c r="F482" s="71">
        <v>4.0999999999999996</v>
      </c>
    </row>
    <row r="483" spans="1:6" x14ac:dyDescent="0.2">
      <c r="A483" s="69" t="s">
        <v>681</v>
      </c>
      <c r="B483" s="70">
        <v>51</v>
      </c>
      <c r="C483" s="70">
        <v>700</v>
      </c>
      <c r="D483" s="70" t="s">
        <v>682</v>
      </c>
      <c r="E483" s="72">
        <v>5.7</v>
      </c>
      <c r="F483" s="71">
        <v>4.4000000000000004</v>
      </c>
    </row>
    <row r="484" spans="1:6" x14ac:dyDescent="0.2">
      <c r="A484" s="69" t="s">
        <v>683</v>
      </c>
      <c r="B484" s="70">
        <v>51</v>
      </c>
      <c r="C484" s="70" t="s">
        <v>684</v>
      </c>
      <c r="D484" s="70" t="s">
        <v>684</v>
      </c>
      <c r="E484" s="72" t="s">
        <v>1</v>
      </c>
      <c r="F484" s="71">
        <v>5.6</v>
      </c>
    </row>
    <row r="485" spans="1:6" x14ac:dyDescent="0.2">
      <c r="A485" s="69"/>
      <c r="B485" s="70">
        <v>70</v>
      </c>
      <c r="C485" s="70" t="s">
        <v>685</v>
      </c>
      <c r="D485" s="70" t="s">
        <v>484</v>
      </c>
      <c r="E485" s="72">
        <v>3</v>
      </c>
      <c r="F485" s="71">
        <v>3.6</v>
      </c>
    </row>
    <row r="486" spans="1:6" x14ac:dyDescent="0.2">
      <c r="A486" s="69" t="s">
        <v>686</v>
      </c>
      <c r="B486" s="70">
        <v>51</v>
      </c>
      <c r="C486" s="70" t="s">
        <v>687</v>
      </c>
      <c r="D486" s="70" t="s">
        <v>662</v>
      </c>
      <c r="E486" s="72" t="s">
        <v>1</v>
      </c>
      <c r="F486" s="71">
        <v>4.4000000000000004</v>
      </c>
    </row>
    <row r="487" spans="1:6" x14ac:dyDescent="0.2">
      <c r="A487" s="65" t="s">
        <v>688</v>
      </c>
      <c r="B487" s="70">
        <v>38</v>
      </c>
      <c r="C487" s="70" t="s">
        <v>689</v>
      </c>
      <c r="D487" s="70" t="s">
        <v>690</v>
      </c>
      <c r="E487" s="72">
        <v>-3.6</v>
      </c>
      <c r="F487" s="71">
        <v>3.7</v>
      </c>
    </row>
    <row r="488" spans="1:6" s="127" customFormat="1" x14ac:dyDescent="0.2">
      <c r="A488" s="139"/>
      <c r="B488" s="133">
        <v>48</v>
      </c>
      <c r="C488" s="133" t="s">
        <v>647</v>
      </c>
      <c r="D488" s="133" t="s">
        <v>647</v>
      </c>
      <c r="E488" s="217" t="s">
        <v>1</v>
      </c>
      <c r="F488" s="140">
        <v>3.3</v>
      </c>
    </row>
    <row r="489" spans="1:6" x14ac:dyDescent="0.2">
      <c r="A489" s="65"/>
      <c r="B489" s="70">
        <v>58</v>
      </c>
      <c r="C489" s="70" t="s">
        <v>669</v>
      </c>
      <c r="D489" s="70" t="s">
        <v>669</v>
      </c>
      <c r="E489" s="72" t="s">
        <v>1</v>
      </c>
      <c r="F489" s="71">
        <v>3.8</v>
      </c>
    </row>
    <row r="490" spans="1:6" x14ac:dyDescent="0.2">
      <c r="A490" s="65" t="s">
        <v>691</v>
      </c>
      <c r="B490" s="70">
        <v>36</v>
      </c>
      <c r="C490" s="70" t="s">
        <v>692</v>
      </c>
      <c r="D490" s="70" t="s">
        <v>692</v>
      </c>
      <c r="E490" s="72" t="s">
        <v>1</v>
      </c>
      <c r="F490" s="71">
        <v>4.5999999999999996</v>
      </c>
    </row>
    <row r="491" spans="1:6" x14ac:dyDescent="0.2">
      <c r="B491" s="70">
        <v>47</v>
      </c>
      <c r="C491" s="70" t="s">
        <v>669</v>
      </c>
      <c r="D491" s="70" t="s">
        <v>693</v>
      </c>
      <c r="E491" s="72">
        <v>-3.1</v>
      </c>
      <c r="F491" s="71">
        <v>4</v>
      </c>
    </row>
    <row r="492" spans="1:6" x14ac:dyDescent="0.2">
      <c r="A492" s="65"/>
      <c r="B492" s="70">
        <v>64</v>
      </c>
      <c r="C492" s="70">
        <v>800</v>
      </c>
      <c r="D492" s="70">
        <v>800</v>
      </c>
      <c r="E492" s="72" t="s">
        <v>1</v>
      </c>
      <c r="F492" s="71">
        <v>3.8</v>
      </c>
    </row>
    <row r="493" spans="1:6" s="127" customFormat="1" x14ac:dyDescent="0.2">
      <c r="A493" s="139" t="s">
        <v>694</v>
      </c>
      <c r="B493" s="133">
        <v>36</v>
      </c>
      <c r="C493" s="133" t="s">
        <v>457</v>
      </c>
      <c r="D493" s="133" t="s">
        <v>457</v>
      </c>
      <c r="E493" s="217" t="s">
        <v>1</v>
      </c>
      <c r="F493" s="140">
        <v>3.7</v>
      </c>
    </row>
    <row r="494" spans="1:6" x14ac:dyDescent="0.2">
      <c r="B494" s="70">
        <v>47</v>
      </c>
      <c r="C494" s="70" t="s">
        <v>695</v>
      </c>
      <c r="D494" s="70" t="s">
        <v>696</v>
      </c>
      <c r="E494" s="72">
        <v>7.1</v>
      </c>
      <c r="F494" s="71">
        <v>3.3</v>
      </c>
    </row>
    <row r="495" spans="1:6" x14ac:dyDescent="0.2">
      <c r="B495" s="70">
        <v>64</v>
      </c>
      <c r="C495" s="70">
        <v>900</v>
      </c>
      <c r="D495" s="70">
        <v>900</v>
      </c>
      <c r="E495" s="72" t="s">
        <v>1</v>
      </c>
      <c r="F495" s="71">
        <v>3.8</v>
      </c>
    </row>
    <row r="496" spans="1:6" x14ac:dyDescent="0.2">
      <c r="A496" s="65" t="s">
        <v>697</v>
      </c>
      <c r="B496" s="70">
        <v>36</v>
      </c>
      <c r="C496" s="70" t="s">
        <v>698</v>
      </c>
      <c r="D496" s="70" t="s">
        <v>698</v>
      </c>
      <c r="E496" s="70" t="s">
        <v>1</v>
      </c>
      <c r="F496" s="71">
        <v>3.6</v>
      </c>
    </row>
    <row r="497" spans="1:6" x14ac:dyDescent="0.2">
      <c r="A497" s="65"/>
      <c r="B497" s="70">
        <v>47</v>
      </c>
      <c r="C497" s="70">
        <v>600</v>
      </c>
      <c r="D497" s="70" t="s">
        <v>695</v>
      </c>
      <c r="E497" s="72">
        <v>16.7</v>
      </c>
      <c r="F497" s="71">
        <v>3.1</v>
      </c>
    </row>
    <row r="498" spans="1:6" x14ac:dyDescent="0.2">
      <c r="A498" s="65"/>
      <c r="B498" s="70">
        <v>49</v>
      </c>
      <c r="C498" s="70" t="s">
        <v>699</v>
      </c>
      <c r="D498" s="70" t="s">
        <v>699</v>
      </c>
      <c r="E498" s="72" t="s">
        <v>1</v>
      </c>
      <c r="F498" s="71">
        <v>3.4</v>
      </c>
    </row>
    <row r="499" spans="1:6" x14ac:dyDescent="0.2">
      <c r="A499" s="65"/>
      <c r="B499" s="70">
        <v>64</v>
      </c>
      <c r="C499" s="70">
        <v>850</v>
      </c>
      <c r="D499" s="70">
        <v>850</v>
      </c>
      <c r="E499" s="72" t="s">
        <v>1</v>
      </c>
      <c r="F499" s="71">
        <v>3.5</v>
      </c>
    </row>
    <row r="500" spans="1:6" x14ac:dyDescent="0.2">
      <c r="A500" s="65" t="s">
        <v>700</v>
      </c>
      <c r="B500" s="70">
        <v>36</v>
      </c>
      <c r="C500" s="70">
        <v>650</v>
      </c>
      <c r="D500" s="70">
        <v>650</v>
      </c>
      <c r="E500" s="72" t="s">
        <v>1</v>
      </c>
      <c r="F500" s="71">
        <v>3.6</v>
      </c>
    </row>
    <row r="501" spans="1:6" x14ac:dyDescent="0.2">
      <c r="B501" s="70">
        <v>47</v>
      </c>
      <c r="C501" s="70" t="s">
        <v>669</v>
      </c>
      <c r="D501" s="70" t="s">
        <v>669</v>
      </c>
      <c r="E501" s="72" t="s">
        <v>1</v>
      </c>
      <c r="F501" s="71">
        <v>3.6</v>
      </c>
    </row>
    <row r="502" spans="1:6" x14ac:dyDescent="0.2">
      <c r="C502" s="23"/>
      <c r="D502" s="23"/>
    </row>
    <row r="503" spans="1:6" ht="15" x14ac:dyDescent="0.25">
      <c r="A503" s="264" t="s">
        <v>1515</v>
      </c>
      <c r="B503" s="203"/>
      <c r="C503" s="203"/>
      <c r="D503" s="78"/>
      <c r="E503" s="202"/>
      <c r="F503" s="202"/>
    </row>
    <row r="504" spans="1:6" x14ac:dyDescent="0.2">
      <c r="A504" s="76" t="s">
        <v>1621</v>
      </c>
      <c r="B504" s="203">
        <v>110</v>
      </c>
      <c r="C504" s="70" t="s">
        <v>1376</v>
      </c>
      <c r="D504" s="70" t="s">
        <v>1376</v>
      </c>
      <c r="E504" s="26" t="s">
        <v>1</v>
      </c>
      <c r="F504" s="26">
        <v>5.2</v>
      </c>
    </row>
    <row r="505" spans="1:6" x14ac:dyDescent="0.2">
      <c r="A505" s="76"/>
      <c r="B505" s="203"/>
      <c r="C505" s="70"/>
      <c r="D505" s="70"/>
      <c r="E505" s="26"/>
    </row>
    <row r="506" spans="1:6" ht="15" x14ac:dyDescent="0.25">
      <c r="A506" s="85" t="s">
        <v>130</v>
      </c>
      <c r="B506" s="70"/>
      <c r="C506" s="84"/>
      <c r="D506" s="84"/>
      <c r="E506" s="70"/>
      <c r="F506" s="71"/>
    </row>
    <row r="507" spans="1:6" x14ac:dyDescent="0.2">
      <c r="A507" s="83" t="s">
        <v>701</v>
      </c>
      <c r="B507" s="70">
        <v>84</v>
      </c>
      <c r="C507" s="84" t="s">
        <v>702</v>
      </c>
      <c r="D507" s="84">
        <v>1400</v>
      </c>
      <c r="E507" s="72">
        <v>21.7</v>
      </c>
      <c r="F507" s="71">
        <v>4.7</v>
      </c>
    </row>
    <row r="508" spans="1:6" x14ac:dyDescent="0.2">
      <c r="A508" s="83"/>
      <c r="B508" s="70">
        <v>93</v>
      </c>
      <c r="C508" s="84" t="s">
        <v>484</v>
      </c>
      <c r="D508" s="84" t="s">
        <v>664</v>
      </c>
      <c r="E508" s="72">
        <v>5.9</v>
      </c>
      <c r="F508" s="71">
        <v>3.4</v>
      </c>
    </row>
    <row r="509" spans="1:6" x14ac:dyDescent="0.2">
      <c r="A509" s="83" t="s">
        <v>703</v>
      </c>
      <c r="B509" s="70">
        <v>69</v>
      </c>
      <c r="C509" s="84">
        <v>750</v>
      </c>
      <c r="D509" s="84" t="s">
        <v>689</v>
      </c>
      <c r="E509" s="72">
        <v>-6.7</v>
      </c>
      <c r="F509" s="71">
        <v>4.5</v>
      </c>
    </row>
    <row r="510" spans="1:6" x14ac:dyDescent="0.2">
      <c r="A510" s="83"/>
      <c r="B510" s="70">
        <v>84</v>
      </c>
      <c r="C510" s="84" t="s">
        <v>704</v>
      </c>
      <c r="D510" s="84" t="s">
        <v>704</v>
      </c>
      <c r="E510" s="70" t="s">
        <v>1</v>
      </c>
      <c r="F510" s="71">
        <v>4.5999999999999996</v>
      </c>
    </row>
    <row r="511" spans="1:6" x14ac:dyDescent="0.2">
      <c r="A511" s="83" t="s">
        <v>705</v>
      </c>
      <c r="B511" s="70">
        <v>31</v>
      </c>
      <c r="C511" s="84">
        <v>400</v>
      </c>
      <c r="D511" s="84">
        <v>400</v>
      </c>
      <c r="E511" s="70" t="s">
        <v>1</v>
      </c>
      <c r="F511" s="71">
        <v>7.7</v>
      </c>
    </row>
    <row r="512" spans="1:6" x14ac:dyDescent="0.2">
      <c r="A512" s="83"/>
      <c r="B512" s="70">
        <v>43</v>
      </c>
      <c r="C512" s="84" t="s">
        <v>59</v>
      </c>
      <c r="D512" s="84" t="s">
        <v>706</v>
      </c>
      <c r="E512" s="70" t="s">
        <v>60</v>
      </c>
      <c r="F512" s="71">
        <v>6.7</v>
      </c>
    </row>
    <row r="513" spans="1:6" x14ac:dyDescent="0.2">
      <c r="B513" s="70">
        <v>62</v>
      </c>
      <c r="C513" s="84" t="s">
        <v>707</v>
      </c>
      <c r="D513" s="84" t="s">
        <v>708</v>
      </c>
      <c r="E513" s="72">
        <v>15.8</v>
      </c>
      <c r="F513" s="71">
        <v>3.8</v>
      </c>
    </row>
    <row r="514" spans="1:6" x14ac:dyDescent="0.2">
      <c r="B514" s="70">
        <v>105</v>
      </c>
      <c r="C514" s="84" t="s">
        <v>709</v>
      </c>
      <c r="D514" s="84">
        <v>750</v>
      </c>
      <c r="E514" s="72">
        <v>-6.3</v>
      </c>
      <c r="F514" s="71">
        <v>4.5</v>
      </c>
    </row>
    <row r="515" spans="1:6" x14ac:dyDescent="0.2">
      <c r="C515" s="23"/>
      <c r="D515" s="23"/>
    </row>
    <row r="516" spans="1:6" ht="15" x14ac:dyDescent="0.25">
      <c r="A516" s="85" t="s">
        <v>87</v>
      </c>
      <c r="B516" s="70"/>
      <c r="C516" s="84"/>
      <c r="D516" s="84"/>
      <c r="E516" s="70"/>
      <c r="F516" s="71"/>
    </row>
    <row r="517" spans="1:6" x14ac:dyDescent="0.2">
      <c r="A517" s="69" t="s">
        <v>218</v>
      </c>
      <c r="B517" s="70">
        <v>41</v>
      </c>
      <c r="C517" s="84" t="s">
        <v>494</v>
      </c>
      <c r="D517" s="84" t="s">
        <v>494</v>
      </c>
      <c r="E517" s="70" t="s">
        <v>1</v>
      </c>
      <c r="F517" s="71">
        <v>6.7</v>
      </c>
    </row>
    <row r="518" spans="1:6" x14ac:dyDescent="0.2">
      <c r="A518" s="69"/>
      <c r="B518" s="70">
        <v>62</v>
      </c>
      <c r="C518" s="70" t="s">
        <v>710</v>
      </c>
      <c r="D518" s="70">
        <v>850</v>
      </c>
      <c r="E518" s="72">
        <v>13.3</v>
      </c>
      <c r="F518" s="71">
        <v>3.6</v>
      </c>
    </row>
    <row r="519" spans="1:6" x14ac:dyDescent="0.2">
      <c r="A519" s="69"/>
      <c r="B519" s="70">
        <v>80</v>
      </c>
      <c r="C519" s="70" t="s">
        <v>711</v>
      </c>
      <c r="D519" s="70" t="s">
        <v>711</v>
      </c>
      <c r="E519" s="72" t="s">
        <v>1</v>
      </c>
      <c r="F519" s="71">
        <v>4.2</v>
      </c>
    </row>
    <row r="520" spans="1:6" x14ac:dyDescent="0.2">
      <c r="A520" s="69" t="s">
        <v>220</v>
      </c>
      <c r="B520" s="70">
        <v>61</v>
      </c>
      <c r="C520" s="70" t="s">
        <v>484</v>
      </c>
      <c r="D520" s="70" t="s">
        <v>484</v>
      </c>
      <c r="E520" s="72" t="s">
        <v>1</v>
      </c>
      <c r="F520" s="71">
        <v>3.9</v>
      </c>
    </row>
    <row r="521" spans="1:6" s="127" customFormat="1" x14ac:dyDescent="0.2">
      <c r="A521" s="128"/>
      <c r="B521" s="133">
        <v>70</v>
      </c>
      <c r="C521" s="133" t="s">
        <v>699</v>
      </c>
      <c r="D521" s="133">
        <v>750</v>
      </c>
      <c r="E521" s="217">
        <v>-3.2</v>
      </c>
      <c r="F521" s="140">
        <v>3</v>
      </c>
    </row>
    <row r="522" spans="1:6" s="127" customFormat="1" x14ac:dyDescent="0.2">
      <c r="B522" s="133">
        <v>80</v>
      </c>
      <c r="C522" s="133" t="s">
        <v>712</v>
      </c>
      <c r="D522" s="133">
        <v>850</v>
      </c>
      <c r="E522" s="217">
        <v>-17.100000000000001</v>
      </c>
      <c r="F522" s="140">
        <v>3.4</v>
      </c>
    </row>
    <row r="523" spans="1:6" x14ac:dyDescent="0.2">
      <c r="A523" s="69" t="s">
        <v>224</v>
      </c>
      <c r="B523" s="70">
        <v>30</v>
      </c>
      <c r="C523" s="70">
        <v>700</v>
      </c>
      <c r="D523" s="70">
        <v>700</v>
      </c>
      <c r="E523" s="72" t="s">
        <v>1</v>
      </c>
      <c r="F523" s="71">
        <v>6</v>
      </c>
    </row>
    <row r="524" spans="1:6" x14ac:dyDescent="0.2">
      <c r="B524" s="70">
        <v>61</v>
      </c>
      <c r="C524" s="70" t="s">
        <v>713</v>
      </c>
      <c r="D524" s="70" t="s">
        <v>713</v>
      </c>
      <c r="E524" s="72" t="s">
        <v>1</v>
      </c>
      <c r="F524" s="71">
        <v>4.5999999999999996</v>
      </c>
    </row>
    <row r="525" spans="1:6" x14ac:dyDescent="0.2">
      <c r="A525" s="69"/>
      <c r="B525" s="70">
        <v>88</v>
      </c>
      <c r="C525" s="70">
        <v>1000</v>
      </c>
      <c r="D525" s="70">
        <v>1000</v>
      </c>
      <c r="E525" s="72" t="s">
        <v>1</v>
      </c>
      <c r="F525" s="71">
        <v>3.5</v>
      </c>
    </row>
    <row r="526" spans="1:6" x14ac:dyDescent="0.2">
      <c r="A526" s="69" t="s">
        <v>714</v>
      </c>
      <c r="B526" s="70">
        <v>34</v>
      </c>
      <c r="C526" s="70" t="s">
        <v>661</v>
      </c>
      <c r="D526" s="133">
        <v>750</v>
      </c>
      <c r="E526" s="72">
        <v>3.4</v>
      </c>
      <c r="F526" s="71">
        <v>6.4</v>
      </c>
    </row>
    <row r="527" spans="1:6" x14ac:dyDescent="0.2">
      <c r="B527" s="70">
        <v>41</v>
      </c>
      <c r="C527" s="70" t="s">
        <v>695</v>
      </c>
      <c r="D527" s="70" t="s">
        <v>695</v>
      </c>
      <c r="E527" s="72" t="s">
        <v>1</v>
      </c>
      <c r="F527" s="71">
        <v>4.9000000000000004</v>
      </c>
    </row>
    <row r="528" spans="1:6" x14ac:dyDescent="0.2">
      <c r="A528" s="69"/>
      <c r="B528" s="70">
        <v>61</v>
      </c>
      <c r="C528" s="70" t="s">
        <v>664</v>
      </c>
      <c r="D528" s="70" t="s">
        <v>664</v>
      </c>
      <c r="E528" s="72" t="s">
        <v>1</v>
      </c>
      <c r="F528" s="71">
        <v>4.2</v>
      </c>
    </row>
    <row r="529" spans="1:6" x14ac:dyDescent="0.2">
      <c r="A529" s="69"/>
      <c r="B529" s="70">
        <v>80</v>
      </c>
      <c r="C529" s="70" t="s">
        <v>711</v>
      </c>
      <c r="D529" s="70" t="s">
        <v>711</v>
      </c>
      <c r="E529" s="72" t="s">
        <v>1</v>
      </c>
      <c r="F529" s="71">
        <v>3.7</v>
      </c>
    </row>
    <row r="530" spans="1:6" x14ac:dyDescent="0.2">
      <c r="A530" s="69"/>
      <c r="B530" s="70">
        <v>88</v>
      </c>
      <c r="C530" s="70">
        <v>750</v>
      </c>
      <c r="D530" s="70">
        <v>750</v>
      </c>
      <c r="E530" s="72" t="s">
        <v>1</v>
      </c>
      <c r="F530" s="71">
        <v>2.8</v>
      </c>
    </row>
    <row r="531" spans="1:6" x14ac:dyDescent="0.2">
      <c r="A531" s="83" t="s">
        <v>715</v>
      </c>
      <c r="B531" s="70">
        <v>85</v>
      </c>
      <c r="C531" s="70" t="s">
        <v>702</v>
      </c>
      <c r="D531" s="70" t="s">
        <v>702</v>
      </c>
      <c r="E531" s="72" t="s">
        <v>1</v>
      </c>
      <c r="F531" s="71">
        <v>4.9000000000000004</v>
      </c>
    </row>
    <row r="532" spans="1:6" x14ac:dyDescent="0.2">
      <c r="A532" s="20" t="s">
        <v>231</v>
      </c>
      <c r="B532" s="70">
        <v>42</v>
      </c>
      <c r="C532" s="70">
        <v>550</v>
      </c>
      <c r="D532" s="70">
        <v>550</v>
      </c>
      <c r="E532" s="72" t="s">
        <v>1</v>
      </c>
      <c r="F532" s="71">
        <v>4.0999999999999996</v>
      </c>
    </row>
    <row r="533" spans="1:6" x14ac:dyDescent="0.2">
      <c r="A533" s="69" t="s">
        <v>716</v>
      </c>
      <c r="B533" s="70">
        <v>53</v>
      </c>
      <c r="C533" s="70">
        <v>650</v>
      </c>
      <c r="D533" s="70">
        <v>650</v>
      </c>
      <c r="E533" s="26" t="s">
        <v>1</v>
      </c>
      <c r="F533" s="71">
        <v>4</v>
      </c>
    </row>
    <row r="534" spans="1:6" x14ac:dyDescent="0.2">
      <c r="A534" s="69" t="s">
        <v>236</v>
      </c>
      <c r="B534" s="70">
        <v>38</v>
      </c>
      <c r="C534" s="70" t="s">
        <v>717</v>
      </c>
      <c r="D534" s="70" t="s">
        <v>717</v>
      </c>
      <c r="E534" s="72" t="s">
        <v>1</v>
      </c>
      <c r="F534" s="71">
        <v>6.1</v>
      </c>
    </row>
    <row r="535" spans="1:6" x14ac:dyDescent="0.2">
      <c r="B535" s="70">
        <v>51</v>
      </c>
      <c r="C535" s="70" t="s">
        <v>718</v>
      </c>
      <c r="D535" s="70" t="s">
        <v>718</v>
      </c>
      <c r="E535" s="72" t="s">
        <v>1</v>
      </c>
      <c r="F535" s="71">
        <v>5.5</v>
      </c>
    </row>
    <row r="536" spans="1:6" x14ac:dyDescent="0.2">
      <c r="A536" s="69"/>
      <c r="B536" s="70">
        <v>56</v>
      </c>
      <c r="C536" s="70">
        <v>1000</v>
      </c>
      <c r="D536" s="70" t="s">
        <v>504</v>
      </c>
      <c r="E536" s="72">
        <v>2.5</v>
      </c>
      <c r="F536" s="71">
        <v>4.8</v>
      </c>
    </row>
    <row r="537" spans="1:6" x14ac:dyDescent="0.2">
      <c r="A537" s="69"/>
      <c r="B537" s="70">
        <v>84</v>
      </c>
      <c r="C537" s="70">
        <v>850</v>
      </c>
      <c r="D537" s="70">
        <v>850</v>
      </c>
      <c r="E537" s="72" t="s">
        <v>1</v>
      </c>
      <c r="F537" s="71">
        <v>3.1</v>
      </c>
    </row>
    <row r="538" spans="1:6" x14ac:dyDescent="0.2">
      <c r="A538" s="69" t="s">
        <v>240</v>
      </c>
      <c r="B538" s="70">
        <v>41</v>
      </c>
      <c r="C538" s="70" t="s">
        <v>693</v>
      </c>
      <c r="D538" s="70" t="s">
        <v>693</v>
      </c>
      <c r="E538" s="72" t="s">
        <v>1</v>
      </c>
      <c r="F538" s="71">
        <v>3.9</v>
      </c>
    </row>
    <row r="539" spans="1:6" x14ac:dyDescent="0.2">
      <c r="A539" s="69"/>
      <c r="B539" s="70">
        <v>56</v>
      </c>
      <c r="C539" s="70" t="s">
        <v>719</v>
      </c>
      <c r="D539" s="70">
        <v>950</v>
      </c>
      <c r="E539" s="72">
        <v>8.6</v>
      </c>
      <c r="F539" s="71">
        <v>4.3</v>
      </c>
    </row>
    <row r="540" spans="1:6" x14ac:dyDescent="0.2">
      <c r="A540" s="69"/>
      <c r="B540" s="70">
        <v>70</v>
      </c>
      <c r="C540" s="70" t="s">
        <v>764</v>
      </c>
      <c r="D540" s="133">
        <v>1200</v>
      </c>
      <c r="E540" s="72">
        <v>9.1</v>
      </c>
      <c r="F540" s="71">
        <v>4.4000000000000004</v>
      </c>
    </row>
    <row r="541" spans="1:6" x14ac:dyDescent="0.2">
      <c r="A541" s="83" t="s">
        <v>720</v>
      </c>
      <c r="B541" s="70">
        <v>77</v>
      </c>
      <c r="C541" s="84" t="s">
        <v>721</v>
      </c>
      <c r="D541" s="84">
        <v>960</v>
      </c>
      <c r="E541" s="72" t="s">
        <v>1</v>
      </c>
      <c r="F541" s="71">
        <v>3.2</v>
      </c>
    </row>
    <row r="542" spans="1:6" x14ac:dyDescent="0.2">
      <c r="A542" s="83"/>
      <c r="B542" s="70">
        <v>84</v>
      </c>
      <c r="C542" s="84" t="s">
        <v>494</v>
      </c>
      <c r="D542" s="84" t="s">
        <v>494</v>
      </c>
      <c r="E542" s="72" t="s">
        <v>1</v>
      </c>
      <c r="F542" s="71">
        <v>3</v>
      </c>
    </row>
    <row r="543" spans="1:6" x14ac:dyDescent="0.2">
      <c r="A543" s="83"/>
      <c r="B543" s="70">
        <v>99</v>
      </c>
      <c r="C543" s="84">
        <v>1000</v>
      </c>
      <c r="D543" s="84">
        <v>1000</v>
      </c>
      <c r="E543" s="72" t="s">
        <v>1</v>
      </c>
      <c r="F543" s="71">
        <v>3</v>
      </c>
    </row>
    <row r="544" spans="1:6" x14ac:dyDescent="0.2">
      <c r="A544" s="69" t="s">
        <v>722</v>
      </c>
      <c r="B544" s="70">
        <v>88</v>
      </c>
      <c r="C544" s="70">
        <v>800</v>
      </c>
      <c r="D544" s="70">
        <v>800</v>
      </c>
      <c r="E544" s="71" t="s">
        <v>1</v>
      </c>
      <c r="F544" s="71">
        <v>3.1</v>
      </c>
    </row>
    <row r="545" spans="1:6" x14ac:dyDescent="0.2">
      <c r="A545" s="69" t="s">
        <v>723</v>
      </c>
      <c r="B545" s="70">
        <v>70</v>
      </c>
      <c r="C545" s="70">
        <v>900</v>
      </c>
      <c r="D545" s="70">
        <v>900</v>
      </c>
      <c r="E545" s="71" t="s">
        <v>1</v>
      </c>
      <c r="F545" s="71">
        <v>3.8</v>
      </c>
    </row>
    <row r="546" spans="1:6" x14ac:dyDescent="0.2">
      <c r="A546" s="69" t="s">
        <v>313</v>
      </c>
      <c r="B546" s="70">
        <v>70</v>
      </c>
      <c r="C546" s="70">
        <v>750</v>
      </c>
      <c r="D546" s="70">
        <v>750</v>
      </c>
      <c r="E546" s="71" t="s">
        <v>1</v>
      </c>
      <c r="F546" s="71">
        <v>3.8</v>
      </c>
    </row>
    <row r="547" spans="1:6" x14ac:dyDescent="0.2">
      <c r="A547" s="69" t="s">
        <v>392</v>
      </c>
      <c r="B547" s="70">
        <v>99</v>
      </c>
      <c r="C547" s="70" t="s">
        <v>510</v>
      </c>
      <c r="D547" s="70" t="s">
        <v>510</v>
      </c>
      <c r="E547" s="71" t="s">
        <v>1</v>
      </c>
      <c r="F547" s="71">
        <v>4.4000000000000004</v>
      </c>
    </row>
    <row r="548" spans="1:6" x14ac:dyDescent="0.2">
      <c r="A548" s="83" t="s">
        <v>724</v>
      </c>
      <c r="B548" s="70">
        <v>65</v>
      </c>
      <c r="C548" s="84">
        <v>1000</v>
      </c>
      <c r="D548" s="84">
        <v>1000</v>
      </c>
      <c r="E548" s="70" t="s">
        <v>1</v>
      </c>
      <c r="F548" s="71">
        <v>4.8</v>
      </c>
    </row>
    <row r="549" spans="1:6" x14ac:dyDescent="0.2">
      <c r="A549" s="83" t="s">
        <v>725</v>
      </c>
      <c r="B549" s="70">
        <v>64</v>
      </c>
      <c r="C549" s="84">
        <v>800</v>
      </c>
      <c r="D549" s="84">
        <v>800</v>
      </c>
      <c r="E549" s="70" t="s">
        <v>1</v>
      </c>
      <c r="F549" s="71">
        <v>3.8</v>
      </c>
    </row>
    <row r="550" spans="1:6" x14ac:dyDescent="0.2">
      <c r="A550" s="83" t="s">
        <v>726</v>
      </c>
      <c r="B550" s="70">
        <v>97</v>
      </c>
      <c r="C550" s="84">
        <v>930</v>
      </c>
      <c r="D550" s="84">
        <v>930</v>
      </c>
      <c r="E550" s="70" t="s">
        <v>1</v>
      </c>
      <c r="F550" s="71">
        <v>3.5</v>
      </c>
    </row>
    <row r="551" spans="1:6" x14ac:dyDescent="0.2">
      <c r="A551" s="86" t="s">
        <v>413</v>
      </c>
      <c r="B551" s="70">
        <v>97</v>
      </c>
      <c r="C551" s="31">
        <v>850</v>
      </c>
      <c r="D551" s="31">
        <v>850</v>
      </c>
      <c r="E551" s="72" t="s">
        <v>1</v>
      </c>
      <c r="F551" s="71">
        <v>3.4</v>
      </c>
    </row>
    <row r="552" spans="1:6" x14ac:dyDescent="0.2">
      <c r="A552" s="69" t="s">
        <v>727</v>
      </c>
      <c r="B552" s="70">
        <v>73</v>
      </c>
      <c r="C552" s="70" t="s">
        <v>717</v>
      </c>
      <c r="D552" s="70" t="s">
        <v>465</v>
      </c>
      <c r="E552" s="71">
        <v>2.7</v>
      </c>
      <c r="F552" s="71">
        <v>5.6</v>
      </c>
    </row>
    <row r="553" spans="1:6" x14ac:dyDescent="0.2">
      <c r="A553" s="69" t="s">
        <v>728</v>
      </c>
      <c r="B553" s="70">
        <v>70</v>
      </c>
      <c r="C553" s="70" t="s">
        <v>678</v>
      </c>
      <c r="D553" s="70" t="s">
        <v>669</v>
      </c>
      <c r="E553" s="71">
        <v>3.2</v>
      </c>
      <c r="F553" s="71">
        <v>4</v>
      </c>
    </row>
    <row r="554" spans="1:6" x14ac:dyDescent="0.2">
      <c r="C554" s="23"/>
      <c r="D554" s="23"/>
    </row>
    <row r="555" spans="1:6" ht="15" x14ac:dyDescent="0.2">
      <c r="A555" s="66" t="s">
        <v>110</v>
      </c>
      <c r="B555" s="70"/>
      <c r="C555" s="70"/>
      <c r="D555" s="70"/>
      <c r="E555" s="70"/>
      <c r="F555" s="71"/>
    </row>
    <row r="556" spans="1:6" x14ac:dyDescent="0.2">
      <c r="A556" s="69" t="s">
        <v>214</v>
      </c>
      <c r="B556" s="70">
        <v>62</v>
      </c>
      <c r="C556" s="70" t="s">
        <v>729</v>
      </c>
      <c r="D556" s="70" t="s">
        <v>729</v>
      </c>
      <c r="E556" s="72" t="s">
        <v>1</v>
      </c>
      <c r="F556" s="71">
        <v>3.8</v>
      </c>
    </row>
    <row r="557" spans="1:6" x14ac:dyDescent="0.2">
      <c r="A557" s="69" t="s">
        <v>730</v>
      </c>
      <c r="B557" s="70">
        <v>75</v>
      </c>
      <c r="C557" s="70" t="s">
        <v>731</v>
      </c>
      <c r="D557" s="70" t="s">
        <v>731</v>
      </c>
      <c r="E557" s="72" t="s">
        <v>1</v>
      </c>
      <c r="F557" s="71">
        <v>3.4</v>
      </c>
    </row>
    <row r="558" spans="1:6" x14ac:dyDescent="0.2">
      <c r="A558" s="69" t="s">
        <v>304</v>
      </c>
      <c r="B558" s="133">
        <v>79</v>
      </c>
      <c r="C558" s="133" t="s">
        <v>662</v>
      </c>
      <c r="D558" s="133" t="s">
        <v>662</v>
      </c>
      <c r="E558" s="217" t="s">
        <v>1</v>
      </c>
      <c r="F558" s="140">
        <v>3.6</v>
      </c>
    </row>
    <row r="559" spans="1:6" x14ac:dyDescent="0.2">
      <c r="A559" s="69" t="s">
        <v>385</v>
      </c>
      <c r="B559" s="70">
        <v>60</v>
      </c>
      <c r="C559" s="70">
        <v>700</v>
      </c>
      <c r="D559" s="70">
        <v>700</v>
      </c>
      <c r="E559" s="70" t="s">
        <v>1</v>
      </c>
      <c r="F559" s="71">
        <v>5.3</v>
      </c>
    </row>
    <row r="560" spans="1:6" x14ac:dyDescent="0.2">
      <c r="A560" s="83"/>
      <c r="B560" s="70"/>
      <c r="C560" s="84"/>
      <c r="D560" s="84"/>
      <c r="E560" s="70"/>
      <c r="F560" s="71"/>
    </row>
    <row r="561" spans="1:6" s="139" customFormat="1" ht="15" x14ac:dyDescent="0.2">
      <c r="A561" s="194" t="s">
        <v>1622</v>
      </c>
      <c r="B561" s="129"/>
      <c r="C561" s="129"/>
      <c r="D561" s="215"/>
      <c r="E561" s="215"/>
      <c r="F561" s="216"/>
    </row>
    <row r="562" spans="1:6" s="139" customFormat="1" x14ac:dyDescent="0.2">
      <c r="A562" s="139" t="s">
        <v>1680</v>
      </c>
      <c r="B562" s="129">
        <v>116</v>
      </c>
      <c r="C562" s="129">
        <v>650</v>
      </c>
      <c r="D562" s="129">
        <v>550</v>
      </c>
      <c r="E562" s="140">
        <f>SUM(D562-C562)/C562*100</f>
        <v>-15.384615384615385</v>
      </c>
      <c r="F562" s="140">
        <f>SUM(6600/120000)*100</f>
        <v>5.5</v>
      </c>
    </row>
    <row r="563" spans="1:6" s="139" customFormat="1" x14ac:dyDescent="0.2">
      <c r="A563" s="139" t="s">
        <v>1760</v>
      </c>
      <c r="B563" s="129">
        <v>84</v>
      </c>
      <c r="C563" s="129" t="s">
        <v>549</v>
      </c>
      <c r="D563" s="133">
        <v>1300</v>
      </c>
      <c r="E563" s="140">
        <f>SUM(1300-1400)/1400*100</f>
        <v>-7.1428571428571423</v>
      </c>
      <c r="F563" s="140">
        <f>SUM(15600/200000)*100</f>
        <v>7.8</v>
      </c>
    </row>
    <row r="564" spans="1:6" s="139" customFormat="1" x14ac:dyDescent="0.2">
      <c r="A564" s="139" t="s">
        <v>1694</v>
      </c>
      <c r="B564" s="129">
        <v>67</v>
      </c>
      <c r="C564" s="129" t="s">
        <v>653</v>
      </c>
      <c r="D564" s="129">
        <v>950</v>
      </c>
      <c r="E564" s="129" t="s">
        <v>60</v>
      </c>
      <c r="F564" s="140">
        <v>5.0909090909090908</v>
      </c>
    </row>
    <row r="565" spans="1:6" s="139" customFormat="1" x14ac:dyDescent="0.2">
      <c r="A565" s="139" t="s">
        <v>1761</v>
      </c>
      <c r="B565" s="129">
        <v>130</v>
      </c>
      <c r="C565" s="129">
        <v>700</v>
      </c>
      <c r="D565" s="129">
        <v>900</v>
      </c>
      <c r="E565" s="129" t="s">
        <v>60</v>
      </c>
      <c r="F565" s="140">
        <v>3.6521739130434785</v>
      </c>
    </row>
    <row r="566" spans="1:6" s="139" customFormat="1" x14ac:dyDescent="0.2">
      <c r="A566" s="139" t="s">
        <v>418</v>
      </c>
      <c r="B566" s="129">
        <v>79</v>
      </c>
      <c r="C566" s="133" t="s">
        <v>59</v>
      </c>
      <c r="D566" s="129" t="s">
        <v>719</v>
      </c>
      <c r="E566" s="140" t="s">
        <v>60</v>
      </c>
      <c r="F566" s="140">
        <f>SUM(10500/220000)*100</f>
        <v>4.7727272727272734</v>
      </c>
    </row>
    <row r="567" spans="1:6" s="139" customFormat="1" x14ac:dyDescent="0.2">
      <c r="A567" s="139" t="s">
        <v>1762</v>
      </c>
      <c r="B567" s="129">
        <v>95</v>
      </c>
      <c r="C567" s="133">
        <v>1600</v>
      </c>
      <c r="D567" s="133">
        <v>1600</v>
      </c>
      <c r="E567" s="140" t="s">
        <v>1</v>
      </c>
      <c r="F567" s="140">
        <f>SUM(19200/260000)*100</f>
        <v>7.384615384615385</v>
      </c>
    </row>
    <row r="568" spans="1:6" s="139" customFormat="1" x14ac:dyDescent="0.2">
      <c r="A568" s="139" t="s">
        <v>1763</v>
      </c>
      <c r="B568" s="129">
        <v>112</v>
      </c>
      <c r="C568" s="129" t="s">
        <v>59</v>
      </c>
      <c r="D568" s="133">
        <v>1000</v>
      </c>
      <c r="E568" s="140" t="s">
        <v>60</v>
      </c>
      <c r="F568" s="140">
        <f>SUM(12000/245000)*100</f>
        <v>4.8979591836734695</v>
      </c>
    </row>
    <row r="569" spans="1:6" s="139" customFormat="1" x14ac:dyDescent="0.2">
      <c r="A569" s="139" t="s">
        <v>1764</v>
      </c>
      <c r="B569" s="129">
        <v>80</v>
      </c>
      <c r="C569" s="129" t="s">
        <v>704</v>
      </c>
      <c r="D569" s="129" t="s">
        <v>484</v>
      </c>
      <c r="E569" s="140">
        <f>SUM(850-925)/925*100</f>
        <v>-8.1081081081081088</v>
      </c>
      <c r="F569" s="140">
        <f>SUM(9900/228125)*100</f>
        <v>4.3397260273972602</v>
      </c>
    </row>
    <row r="570" spans="1:6" s="139" customFormat="1" x14ac:dyDescent="0.2">
      <c r="B570" s="129"/>
      <c r="C570" s="129"/>
      <c r="D570" s="129"/>
      <c r="E570" s="140"/>
      <c r="F570" s="140"/>
    </row>
    <row r="571" spans="1:6" ht="15" x14ac:dyDescent="0.25">
      <c r="A571" s="264" t="s">
        <v>1518</v>
      </c>
      <c r="B571" s="203"/>
      <c r="C571" s="70"/>
      <c r="D571" s="70"/>
      <c r="E571" s="26"/>
      <c r="F571" s="202"/>
    </row>
    <row r="572" spans="1:6" x14ac:dyDescent="0.2">
      <c r="A572" s="20" t="s">
        <v>2010</v>
      </c>
      <c r="B572" s="203">
        <v>82</v>
      </c>
      <c r="C572" s="70" t="s">
        <v>2011</v>
      </c>
      <c r="D572" s="70" t="s">
        <v>2011</v>
      </c>
      <c r="E572" s="26" t="s">
        <v>1</v>
      </c>
      <c r="F572" s="26">
        <v>4.5</v>
      </c>
    </row>
    <row r="573" spans="1:6" s="139" customFormat="1" x14ac:dyDescent="0.2">
      <c r="A573" s="139" t="s">
        <v>2012</v>
      </c>
      <c r="B573" s="129">
        <v>82</v>
      </c>
      <c r="C573" s="133">
        <v>1500</v>
      </c>
      <c r="D573" s="133">
        <v>1500</v>
      </c>
      <c r="E573" s="140" t="s">
        <v>1</v>
      </c>
      <c r="F573" s="140">
        <v>5.6</v>
      </c>
    </row>
    <row r="574" spans="1:6" s="139" customFormat="1" x14ac:dyDescent="0.2">
      <c r="B574" s="129"/>
      <c r="C574" s="133"/>
      <c r="D574" s="133"/>
      <c r="E574" s="274"/>
      <c r="F574" s="140"/>
    </row>
    <row r="575" spans="1:6" ht="15" x14ac:dyDescent="0.25">
      <c r="A575" s="85" t="s">
        <v>78</v>
      </c>
      <c r="B575" s="70"/>
      <c r="C575" s="84"/>
      <c r="D575" s="84"/>
      <c r="E575" s="70"/>
      <c r="F575" s="71"/>
    </row>
    <row r="576" spans="1:6" x14ac:dyDescent="0.2">
      <c r="A576" s="20" t="s">
        <v>732</v>
      </c>
      <c r="B576" s="73">
        <v>95</v>
      </c>
      <c r="C576" s="70" t="s">
        <v>494</v>
      </c>
      <c r="D576" s="70" t="s">
        <v>494</v>
      </c>
      <c r="E576" s="71" t="s">
        <v>1</v>
      </c>
      <c r="F576" s="26">
        <v>3.2</v>
      </c>
    </row>
    <row r="577" spans="1:6" x14ac:dyDescent="0.2">
      <c r="A577" s="83" t="s">
        <v>733</v>
      </c>
      <c r="B577" s="70">
        <v>107</v>
      </c>
      <c r="C577" s="84" t="s">
        <v>542</v>
      </c>
      <c r="D577" s="84" t="s">
        <v>542</v>
      </c>
      <c r="E577" s="70" t="s">
        <v>1</v>
      </c>
      <c r="F577" s="71">
        <v>4.4000000000000004</v>
      </c>
    </row>
    <row r="578" spans="1:6" x14ac:dyDescent="0.2">
      <c r="A578" s="83" t="s">
        <v>360</v>
      </c>
      <c r="B578" s="70">
        <v>58</v>
      </c>
      <c r="C578" s="84">
        <v>650</v>
      </c>
      <c r="D578" s="84">
        <v>650</v>
      </c>
      <c r="E578" s="70" t="s">
        <v>1</v>
      </c>
      <c r="F578" s="71">
        <v>3.4</v>
      </c>
    </row>
    <row r="579" spans="1:6" x14ac:dyDescent="0.2">
      <c r="A579" s="83" t="s">
        <v>329</v>
      </c>
      <c r="B579" s="70">
        <v>79</v>
      </c>
      <c r="C579" s="84" t="s">
        <v>734</v>
      </c>
      <c r="D579" s="84" t="s">
        <v>734</v>
      </c>
      <c r="E579" s="70" t="s">
        <v>1</v>
      </c>
      <c r="F579" s="71">
        <v>4.4000000000000004</v>
      </c>
    </row>
    <row r="580" spans="1:6" x14ac:dyDescent="0.2">
      <c r="A580" s="83" t="s">
        <v>735</v>
      </c>
      <c r="B580" s="70">
        <v>93</v>
      </c>
      <c r="C580" s="84">
        <v>680</v>
      </c>
      <c r="D580" s="84">
        <v>680</v>
      </c>
      <c r="E580" s="70" t="s">
        <v>1</v>
      </c>
      <c r="F580" s="71">
        <v>3.7</v>
      </c>
    </row>
    <row r="581" spans="1:6" x14ac:dyDescent="0.2">
      <c r="A581" s="86"/>
      <c r="B581" s="70"/>
      <c r="C581" s="31"/>
      <c r="D581" s="31"/>
      <c r="E581" s="72"/>
      <c r="F581" s="71"/>
    </row>
    <row r="582" spans="1:6" x14ac:dyDescent="0.2">
      <c r="A582" s="83"/>
      <c r="B582" s="70"/>
      <c r="C582" s="84"/>
      <c r="D582" s="84"/>
      <c r="E582" s="70"/>
      <c r="F582" s="71"/>
    </row>
    <row r="583" spans="1:6" ht="15" x14ac:dyDescent="0.25">
      <c r="A583" s="286" t="s">
        <v>208</v>
      </c>
      <c r="B583" s="298"/>
      <c r="C583" s="304"/>
      <c r="D583" s="304"/>
      <c r="E583" s="302"/>
      <c r="F583" s="303"/>
    </row>
    <row r="584" spans="1:6" ht="15" x14ac:dyDescent="0.25">
      <c r="A584" s="19"/>
      <c r="B584" s="22"/>
      <c r="C584" s="23"/>
      <c r="D584" s="23"/>
    </row>
    <row r="585" spans="1:6" ht="15" x14ac:dyDescent="0.25">
      <c r="A585" s="19" t="s">
        <v>79</v>
      </c>
      <c r="B585" s="73"/>
      <c r="C585" s="70"/>
      <c r="D585" s="70"/>
      <c r="E585" s="71"/>
    </row>
    <row r="586" spans="1:6" x14ac:dyDescent="0.2">
      <c r="A586" s="69" t="s">
        <v>736</v>
      </c>
      <c r="B586" s="70">
        <v>101</v>
      </c>
      <c r="C586" s="70">
        <v>1500</v>
      </c>
      <c r="D586" s="70">
        <v>1500</v>
      </c>
      <c r="E586" s="70" t="s">
        <v>1</v>
      </c>
      <c r="F586" s="71">
        <v>2.6</v>
      </c>
    </row>
    <row r="587" spans="1:6" x14ac:dyDescent="0.2">
      <c r="A587" s="69" t="s">
        <v>737</v>
      </c>
      <c r="B587" s="70">
        <v>94</v>
      </c>
      <c r="C587" s="70">
        <v>1200</v>
      </c>
      <c r="D587" s="70">
        <v>1200</v>
      </c>
      <c r="E587" s="72" t="s">
        <v>1</v>
      </c>
      <c r="F587" s="71">
        <v>3.1</v>
      </c>
    </row>
    <row r="588" spans="1:6" x14ac:dyDescent="0.2">
      <c r="A588" s="69"/>
      <c r="B588" s="70">
        <v>102</v>
      </c>
      <c r="C588" s="70">
        <v>1500</v>
      </c>
      <c r="D588" s="70">
        <v>1500</v>
      </c>
      <c r="E588" s="72" t="s">
        <v>1</v>
      </c>
      <c r="F588" s="71">
        <v>3.4</v>
      </c>
    </row>
    <row r="589" spans="1:6" x14ac:dyDescent="0.2">
      <c r="A589" s="20" t="s">
        <v>738</v>
      </c>
      <c r="B589" s="74">
        <v>156</v>
      </c>
      <c r="C589" s="70">
        <v>1500</v>
      </c>
      <c r="D589" s="70">
        <v>1500</v>
      </c>
      <c r="E589" s="71" t="s">
        <v>1</v>
      </c>
      <c r="F589" s="71">
        <v>3.2</v>
      </c>
    </row>
    <row r="590" spans="1:6" x14ac:dyDescent="0.2">
      <c r="A590" s="65" t="s">
        <v>739</v>
      </c>
      <c r="B590" s="70">
        <v>80</v>
      </c>
      <c r="C590" s="70">
        <v>1300</v>
      </c>
      <c r="D590" s="70">
        <v>1300</v>
      </c>
      <c r="E590" s="72" t="s">
        <v>1</v>
      </c>
      <c r="F590" s="71">
        <v>3.5</v>
      </c>
    </row>
    <row r="591" spans="1:6" x14ac:dyDescent="0.2">
      <c r="A591" s="65"/>
      <c r="B591" s="70">
        <v>108</v>
      </c>
      <c r="C591" s="70">
        <v>1200</v>
      </c>
      <c r="D591" s="70">
        <v>1200</v>
      </c>
      <c r="E591" s="70" t="s">
        <v>1</v>
      </c>
      <c r="F591" s="71">
        <v>2.4</v>
      </c>
    </row>
    <row r="592" spans="1:6" x14ac:dyDescent="0.2">
      <c r="A592" s="65" t="s">
        <v>740</v>
      </c>
      <c r="B592" s="133">
        <v>139</v>
      </c>
      <c r="C592" s="133" t="s">
        <v>59</v>
      </c>
      <c r="D592" s="133" t="s">
        <v>741</v>
      </c>
      <c r="E592" s="133" t="s">
        <v>60</v>
      </c>
      <c r="F592" s="140">
        <v>4</v>
      </c>
    </row>
    <row r="593" spans="1:6" x14ac:dyDescent="0.2">
      <c r="A593" s="65" t="s">
        <v>742</v>
      </c>
      <c r="B593" s="70">
        <v>56</v>
      </c>
      <c r="C593" s="70">
        <v>1800</v>
      </c>
      <c r="D593" s="70" t="s">
        <v>743</v>
      </c>
      <c r="E593" s="72">
        <v>5.6</v>
      </c>
      <c r="F593" s="71">
        <v>4.5999999999999996</v>
      </c>
    </row>
    <row r="594" spans="1:6" x14ac:dyDescent="0.2">
      <c r="A594" s="65" t="s">
        <v>274</v>
      </c>
      <c r="B594" s="70">
        <v>85</v>
      </c>
      <c r="C594" s="70" t="s">
        <v>744</v>
      </c>
      <c r="D594" s="70" t="s">
        <v>744</v>
      </c>
      <c r="E594" s="72" t="s">
        <v>1</v>
      </c>
      <c r="F594" s="71">
        <v>3.5</v>
      </c>
    </row>
    <row r="595" spans="1:6" x14ac:dyDescent="0.2">
      <c r="A595" s="69" t="s">
        <v>273</v>
      </c>
      <c r="B595" s="70">
        <v>51</v>
      </c>
      <c r="C595" s="70">
        <v>2500</v>
      </c>
      <c r="D595" s="70" t="s">
        <v>745</v>
      </c>
      <c r="E595" s="72">
        <v>-6</v>
      </c>
      <c r="F595" s="71">
        <v>6.2</v>
      </c>
    </row>
    <row r="596" spans="1:6" x14ac:dyDescent="0.2">
      <c r="A596" s="69"/>
      <c r="B596" s="70">
        <v>79</v>
      </c>
      <c r="C596" s="70">
        <v>2300</v>
      </c>
      <c r="D596" s="70">
        <v>2300</v>
      </c>
      <c r="E596" s="70" t="s">
        <v>1</v>
      </c>
      <c r="F596" s="71">
        <v>3.7</v>
      </c>
    </row>
    <row r="597" spans="1:6" x14ac:dyDescent="0.2">
      <c r="A597" s="69" t="s">
        <v>285</v>
      </c>
      <c r="B597" s="70">
        <v>82</v>
      </c>
      <c r="C597" s="70" t="s">
        <v>746</v>
      </c>
      <c r="D597" s="70" t="s">
        <v>747</v>
      </c>
      <c r="E597" s="72">
        <v>2.7</v>
      </c>
      <c r="F597" s="71">
        <v>4.0999999999999996</v>
      </c>
    </row>
    <row r="598" spans="1:6" x14ac:dyDescent="0.2">
      <c r="B598" s="70">
        <v>96</v>
      </c>
      <c r="C598" s="70" t="s">
        <v>748</v>
      </c>
      <c r="D598" s="70" t="s">
        <v>749</v>
      </c>
      <c r="E598" s="72">
        <v>-2.4</v>
      </c>
      <c r="F598" s="71">
        <v>3.8</v>
      </c>
    </row>
    <row r="599" spans="1:6" x14ac:dyDescent="0.2">
      <c r="A599" s="69"/>
      <c r="B599" s="70">
        <v>102</v>
      </c>
      <c r="C599" s="70" t="s">
        <v>750</v>
      </c>
      <c r="D599" s="70" t="s">
        <v>750</v>
      </c>
      <c r="E599" s="72" t="s">
        <v>1</v>
      </c>
      <c r="F599" s="71">
        <v>3.3</v>
      </c>
    </row>
    <row r="600" spans="1:6" x14ac:dyDescent="0.2">
      <c r="A600" s="69"/>
      <c r="B600" s="70">
        <v>121</v>
      </c>
      <c r="C600" s="70" t="s">
        <v>751</v>
      </c>
      <c r="D600" s="70" t="s">
        <v>751</v>
      </c>
      <c r="E600" s="72" t="s">
        <v>1</v>
      </c>
      <c r="F600" s="71">
        <v>3.5</v>
      </c>
    </row>
    <row r="601" spans="1:6" x14ac:dyDescent="0.2">
      <c r="A601" s="69" t="s">
        <v>752</v>
      </c>
      <c r="B601" s="70">
        <v>84</v>
      </c>
      <c r="C601" s="70" t="s">
        <v>521</v>
      </c>
      <c r="D601" s="70" t="s">
        <v>521</v>
      </c>
      <c r="E601" s="72" t="s">
        <v>1</v>
      </c>
      <c r="F601" s="71">
        <v>4.2</v>
      </c>
    </row>
    <row r="602" spans="1:6" x14ac:dyDescent="0.2">
      <c r="A602" s="83" t="s">
        <v>753</v>
      </c>
      <c r="B602" s="133">
        <v>90</v>
      </c>
      <c r="C602" s="220" t="s">
        <v>704</v>
      </c>
      <c r="D602" s="220" t="s">
        <v>704</v>
      </c>
      <c r="E602" s="217" t="s">
        <v>1</v>
      </c>
      <c r="F602" s="140">
        <v>3.4</v>
      </c>
    </row>
    <row r="603" spans="1:6" x14ac:dyDescent="0.2">
      <c r="A603" s="69" t="s">
        <v>754</v>
      </c>
      <c r="B603" s="70">
        <v>119</v>
      </c>
      <c r="C603" s="70">
        <v>1000</v>
      </c>
      <c r="D603" s="70">
        <v>1000</v>
      </c>
      <c r="E603" s="72" t="s">
        <v>1</v>
      </c>
      <c r="F603" s="71">
        <v>2.2000000000000002</v>
      </c>
    </row>
    <row r="604" spans="1:6" x14ac:dyDescent="0.2">
      <c r="A604" s="69" t="s">
        <v>755</v>
      </c>
      <c r="B604" s="70">
        <v>111</v>
      </c>
      <c r="C604" s="70">
        <v>2500</v>
      </c>
      <c r="D604" s="70">
        <v>2500</v>
      </c>
      <c r="E604" s="72" t="s">
        <v>1</v>
      </c>
      <c r="F604" s="71">
        <v>3.1</v>
      </c>
    </row>
    <row r="605" spans="1:6" x14ac:dyDescent="0.2">
      <c r="A605" s="69" t="s">
        <v>756</v>
      </c>
      <c r="B605" s="70">
        <v>72</v>
      </c>
      <c r="C605" s="70">
        <v>2200</v>
      </c>
      <c r="D605" s="70" t="s">
        <v>757</v>
      </c>
      <c r="E605" s="72">
        <v>4.5</v>
      </c>
      <c r="F605" s="71">
        <v>5.6</v>
      </c>
    </row>
    <row r="606" spans="1:6" x14ac:dyDescent="0.2">
      <c r="A606" s="69" t="s">
        <v>301</v>
      </c>
      <c r="B606" s="70">
        <v>65</v>
      </c>
      <c r="C606" s="70">
        <v>2000</v>
      </c>
      <c r="D606" s="70">
        <v>2000</v>
      </c>
      <c r="E606" s="70" t="s">
        <v>1</v>
      </c>
      <c r="F606" s="71">
        <v>7.9</v>
      </c>
    </row>
    <row r="607" spans="1:6" x14ac:dyDescent="0.2">
      <c r="B607" s="70">
        <v>84</v>
      </c>
      <c r="C607" s="70">
        <v>1500</v>
      </c>
      <c r="D607" s="70">
        <v>1500</v>
      </c>
      <c r="E607" s="70" t="s">
        <v>1</v>
      </c>
      <c r="F607" s="71">
        <v>4.8</v>
      </c>
    </row>
    <row r="608" spans="1:6" x14ac:dyDescent="0.2">
      <c r="A608" s="69" t="s">
        <v>758</v>
      </c>
      <c r="B608" s="74">
        <v>68</v>
      </c>
      <c r="C608" s="70">
        <v>2500</v>
      </c>
      <c r="D608" s="70">
        <v>2500</v>
      </c>
      <c r="E608" s="71" t="s">
        <v>1</v>
      </c>
      <c r="F608" s="26">
        <v>4.3</v>
      </c>
    </row>
    <row r="609" spans="1:6" x14ac:dyDescent="0.2">
      <c r="A609" s="69" t="s">
        <v>759</v>
      </c>
      <c r="B609" s="70">
        <v>120</v>
      </c>
      <c r="C609" s="70" t="s">
        <v>760</v>
      </c>
      <c r="D609" s="70" t="s">
        <v>760</v>
      </c>
      <c r="E609" s="72" t="s">
        <v>1</v>
      </c>
      <c r="F609" s="71">
        <v>3.6</v>
      </c>
    </row>
    <row r="610" spans="1:6" x14ac:dyDescent="0.2">
      <c r="A610" s="69" t="s">
        <v>349</v>
      </c>
      <c r="B610" s="70">
        <v>133</v>
      </c>
      <c r="C610" s="70">
        <v>1400</v>
      </c>
      <c r="D610" s="70">
        <v>1400</v>
      </c>
      <c r="E610" s="72" t="s">
        <v>1</v>
      </c>
      <c r="F610" s="71">
        <v>2.9</v>
      </c>
    </row>
    <row r="611" spans="1:6" x14ac:dyDescent="0.2">
      <c r="A611" s="69" t="s">
        <v>761</v>
      </c>
      <c r="B611" s="70">
        <v>119</v>
      </c>
      <c r="C611" s="70" t="s">
        <v>510</v>
      </c>
      <c r="D611" s="70" t="s">
        <v>510</v>
      </c>
      <c r="E611" s="72" t="s">
        <v>1</v>
      </c>
      <c r="F611" s="71">
        <v>2.9</v>
      </c>
    </row>
    <row r="612" spans="1:6" x14ac:dyDescent="0.2">
      <c r="C612" s="23"/>
      <c r="D612" s="23"/>
    </row>
    <row r="613" spans="1:6" ht="15" x14ac:dyDescent="0.25">
      <c r="A613" s="19" t="s">
        <v>130</v>
      </c>
      <c r="C613" s="23"/>
      <c r="D613" s="23"/>
    </row>
    <row r="614" spans="1:6" x14ac:dyDescent="0.2">
      <c r="A614" s="20" t="s">
        <v>762</v>
      </c>
      <c r="B614" s="73">
        <v>93</v>
      </c>
      <c r="C614" s="70" t="s">
        <v>763</v>
      </c>
      <c r="D614" s="70" t="s">
        <v>763</v>
      </c>
      <c r="E614" s="71" t="s">
        <v>1</v>
      </c>
      <c r="F614" s="26">
        <v>3.7</v>
      </c>
    </row>
    <row r="615" spans="1:6" x14ac:dyDescent="0.2">
      <c r="B615" s="73">
        <v>102</v>
      </c>
      <c r="C615" s="70">
        <v>900</v>
      </c>
      <c r="D615" s="70" t="s">
        <v>484</v>
      </c>
      <c r="E615" s="71">
        <v>-5.6</v>
      </c>
      <c r="F615" s="26">
        <v>4.0999999999999996</v>
      </c>
    </row>
    <row r="616" spans="1:6" x14ac:dyDescent="0.2">
      <c r="B616" s="73">
        <v>110</v>
      </c>
      <c r="C616" s="70" t="s">
        <v>764</v>
      </c>
      <c r="D616" s="70" t="s">
        <v>764</v>
      </c>
      <c r="E616" s="71" t="s">
        <v>1</v>
      </c>
      <c r="F616" s="26">
        <v>4.9000000000000004</v>
      </c>
    </row>
    <row r="617" spans="1:6" x14ac:dyDescent="0.2">
      <c r="B617" s="22">
        <v>123</v>
      </c>
      <c r="C617" s="23" t="s">
        <v>463</v>
      </c>
      <c r="D617" s="23" t="s">
        <v>764</v>
      </c>
      <c r="E617" s="26">
        <v>-4.3</v>
      </c>
      <c r="F617" s="26">
        <v>4.4000000000000004</v>
      </c>
    </row>
    <row r="618" spans="1:6" x14ac:dyDescent="0.2">
      <c r="A618" s="20" t="s">
        <v>342</v>
      </c>
      <c r="B618" s="73">
        <v>98</v>
      </c>
      <c r="C618" s="133" t="s">
        <v>718</v>
      </c>
      <c r="D618" s="70" t="s">
        <v>463</v>
      </c>
      <c r="E618" s="71">
        <v>7</v>
      </c>
      <c r="F618" s="71">
        <v>3.7</v>
      </c>
    </row>
    <row r="619" spans="1:6" x14ac:dyDescent="0.2">
      <c r="B619" s="73">
        <v>101</v>
      </c>
      <c r="C619" s="70" t="s">
        <v>765</v>
      </c>
      <c r="D619" s="70" t="s">
        <v>765</v>
      </c>
      <c r="E619" s="71" t="s">
        <v>1</v>
      </c>
      <c r="F619" s="71">
        <v>4.5</v>
      </c>
    </row>
    <row r="620" spans="1:6" x14ac:dyDescent="0.2">
      <c r="B620" s="73">
        <v>111</v>
      </c>
      <c r="C620" s="23" t="s">
        <v>766</v>
      </c>
      <c r="D620" s="23" t="s">
        <v>510</v>
      </c>
      <c r="E620" s="71" t="s">
        <v>1</v>
      </c>
      <c r="F620" s="26">
        <v>4.2</v>
      </c>
    </row>
    <row r="621" spans="1:6" x14ac:dyDescent="0.2">
      <c r="C621" s="23"/>
      <c r="D621" s="23"/>
    </row>
    <row r="622" spans="1:6" ht="15" x14ac:dyDescent="0.2">
      <c r="A622" s="66" t="s">
        <v>87</v>
      </c>
      <c r="B622" s="70"/>
      <c r="C622" s="70"/>
      <c r="D622" s="70"/>
      <c r="E622" s="70"/>
      <c r="F622" s="71"/>
    </row>
    <row r="623" spans="1:6" x14ac:dyDescent="0.2">
      <c r="A623" s="69" t="s">
        <v>767</v>
      </c>
      <c r="B623" s="70">
        <v>84</v>
      </c>
      <c r="C623" s="70" t="s">
        <v>768</v>
      </c>
      <c r="D623" s="70" t="s">
        <v>768</v>
      </c>
      <c r="E623" s="71" t="s">
        <v>1</v>
      </c>
      <c r="F623" s="71">
        <v>3.6</v>
      </c>
    </row>
    <row r="624" spans="1:6" x14ac:dyDescent="0.2">
      <c r="A624" s="69" t="s">
        <v>769</v>
      </c>
      <c r="B624" s="70">
        <v>113</v>
      </c>
      <c r="C624" s="70">
        <v>1300</v>
      </c>
      <c r="D624" s="70">
        <v>1300</v>
      </c>
      <c r="E624" s="71" t="s">
        <v>1</v>
      </c>
      <c r="F624" s="71">
        <v>3.5</v>
      </c>
    </row>
    <row r="625" spans="1:6" x14ac:dyDescent="0.2">
      <c r="B625" s="70">
        <v>167</v>
      </c>
      <c r="C625" s="70">
        <v>1800</v>
      </c>
      <c r="D625" s="70">
        <v>1800</v>
      </c>
      <c r="E625" s="71" t="s">
        <v>1</v>
      </c>
      <c r="F625" s="71">
        <v>3.2</v>
      </c>
    </row>
    <row r="626" spans="1:6" x14ac:dyDescent="0.2">
      <c r="A626" s="69" t="s">
        <v>279</v>
      </c>
      <c r="B626" s="70">
        <v>93</v>
      </c>
      <c r="C626" s="70" t="s">
        <v>770</v>
      </c>
      <c r="D626" s="70" t="s">
        <v>770</v>
      </c>
      <c r="E626" s="72" t="s">
        <v>1</v>
      </c>
      <c r="F626" s="71">
        <v>3.7</v>
      </c>
    </row>
    <row r="627" spans="1:6" x14ac:dyDescent="0.2">
      <c r="A627" s="69" t="s">
        <v>336</v>
      </c>
      <c r="B627" s="70">
        <v>79</v>
      </c>
      <c r="C627" s="70" t="s">
        <v>582</v>
      </c>
      <c r="D627" s="70" t="s">
        <v>771</v>
      </c>
      <c r="E627" s="72" t="s">
        <v>1</v>
      </c>
      <c r="F627" s="71">
        <v>4.2</v>
      </c>
    </row>
    <row r="628" spans="1:6" x14ac:dyDescent="0.2">
      <c r="A628" s="69"/>
      <c r="B628" s="70">
        <v>91</v>
      </c>
      <c r="C628" s="70" t="s">
        <v>772</v>
      </c>
      <c r="D628" s="70" t="s">
        <v>772</v>
      </c>
      <c r="E628" s="72" t="s">
        <v>1</v>
      </c>
      <c r="F628" s="71">
        <v>3.9</v>
      </c>
    </row>
    <row r="629" spans="1:6" x14ac:dyDescent="0.2">
      <c r="A629" s="65" t="s">
        <v>773</v>
      </c>
      <c r="B629" s="70">
        <v>95</v>
      </c>
      <c r="C629" s="70">
        <v>1500</v>
      </c>
      <c r="D629" s="133" t="s">
        <v>501</v>
      </c>
      <c r="E629" s="72">
        <v>10</v>
      </c>
      <c r="F629" s="71">
        <v>3.6</v>
      </c>
    </row>
    <row r="630" spans="1:6" x14ac:dyDescent="0.2">
      <c r="A630" s="69" t="s">
        <v>774</v>
      </c>
      <c r="B630" s="70">
        <v>88</v>
      </c>
      <c r="C630" s="70" t="s">
        <v>513</v>
      </c>
      <c r="D630" s="133" t="s">
        <v>513</v>
      </c>
      <c r="E630" s="72">
        <v>14</v>
      </c>
      <c r="F630" s="71">
        <v>3.9</v>
      </c>
    </row>
    <row r="631" spans="1:6" x14ac:dyDescent="0.2">
      <c r="A631" s="69"/>
      <c r="B631" s="70"/>
      <c r="C631" s="70"/>
      <c r="D631" s="70"/>
      <c r="E631" s="70"/>
      <c r="F631" s="71"/>
    </row>
    <row r="632" spans="1:6" ht="15" x14ac:dyDescent="0.2">
      <c r="A632" s="66" t="s">
        <v>110</v>
      </c>
      <c r="B632" s="70"/>
      <c r="C632" s="70"/>
      <c r="D632" s="70"/>
      <c r="E632" s="70"/>
      <c r="F632" s="71"/>
    </row>
    <row r="633" spans="1:6" x14ac:dyDescent="0.2">
      <c r="A633" s="69" t="s">
        <v>775</v>
      </c>
      <c r="B633" s="70">
        <v>94</v>
      </c>
      <c r="C633" s="70" t="s">
        <v>510</v>
      </c>
      <c r="D633" s="70" t="s">
        <v>510</v>
      </c>
      <c r="E633" s="72" t="s">
        <v>1</v>
      </c>
      <c r="F633" s="71">
        <v>2.9</v>
      </c>
    </row>
    <row r="634" spans="1:6" x14ac:dyDescent="0.2">
      <c r="B634" s="24">
        <v>99</v>
      </c>
      <c r="C634" s="23">
        <v>1400</v>
      </c>
      <c r="D634" s="23">
        <v>1400</v>
      </c>
      <c r="E634" s="26" t="s">
        <v>1</v>
      </c>
      <c r="F634" s="26">
        <v>2.9</v>
      </c>
    </row>
    <row r="635" spans="1:6" x14ac:dyDescent="0.2">
      <c r="B635" s="24"/>
      <c r="C635" s="23"/>
      <c r="D635" s="23"/>
      <c r="E635" s="26"/>
    </row>
    <row r="636" spans="1:6" s="139" customFormat="1" ht="15" x14ac:dyDescent="0.2">
      <c r="A636" s="194" t="s">
        <v>1622</v>
      </c>
      <c r="B636" s="129"/>
      <c r="C636" s="129"/>
      <c r="D636" s="194"/>
      <c r="E636" s="140"/>
      <c r="F636" s="140"/>
    </row>
    <row r="637" spans="1:6" s="139" customFormat="1" x14ac:dyDescent="0.2">
      <c r="A637" s="139" t="s">
        <v>1765</v>
      </c>
      <c r="B637" s="129">
        <v>106</v>
      </c>
      <c r="C637" s="129" t="s">
        <v>1013</v>
      </c>
      <c r="D637" s="133">
        <v>1300</v>
      </c>
      <c r="E637" s="140" t="s">
        <v>1</v>
      </c>
      <c r="F637" s="140">
        <f>SUM(15600/280000)*100</f>
        <v>5.5714285714285712</v>
      </c>
    </row>
    <row r="638" spans="1:6" s="139" customFormat="1" x14ac:dyDescent="0.2">
      <c r="A638" s="139" t="s">
        <v>1766</v>
      </c>
      <c r="B638" s="129">
        <v>98</v>
      </c>
      <c r="C638" s="133">
        <v>1500</v>
      </c>
      <c r="D638" s="129" t="s">
        <v>610</v>
      </c>
      <c r="E638" s="140">
        <f>SUM(1600-C638)/C638*100</f>
        <v>6.666666666666667</v>
      </c>
      <c r="F638" s="140">
        <f>SUM(19200/422500)*100</f>
        <v>4.5443786982248522</v>
      </c>
    </row>
    <row r="639" spans="1:6" s="139" customFormat="1" x14ac:dyDescent="0.2">
      <c r="A639" s="139" t="s">
        <v>1704</v>
      </c>
      <c r="B639" s="129">
        <v>107</v>
      </c>
      <c r="C639" s="129" t="s">
        <v>59</v>
      </c>
      <c r="D639" s="133" t="s">
        <v>1013</v>
      </c>
      <c r="E639" s="140" t="s">
        <v>59</v>
      </c>
      <c r="F639" s="140">
        <f>SUM(15600/383250)*100</f>
        <v>4.0704500978473588</v>
      </c>
    </row>
    <row r="640" spans="1:6" s="139" customFormat="1" x14ac:dyDescent="0.2">
      <c r="A640" s="139" t="s">
        <v>1767</v>
      </c>
      <c r="B640" s="129">
        <v>103</v>
      </c>
      <c r="C640" s="129" t="s">
        <v>59</v>
      </c>
      <c r="D640" s="133" t="s">
        <v>542</v>
      </c>
      <c r="E640" s="140" t="s">
        <v>59</v>
      </c>
      <c r="F640" s="140">
        <f>SUM(15000/413750)*100</f>
        <v>3.6253776435045322</v>
      </c>
    </row>
    <row r="642" spans="1:6" s="127" customFormat="1" ht="15" x14ac:dyDescent="0.25">
      <c r="A642" s="136" t="s">
        <v>1518</v>
      </c>
      <c r="B642" s="130"/>
      <c r="C642" s="130"/>
      <c r="D642" s="275"/>
      <c r="E642" s="268"/>
      <c r="F642" s="268"/>
    </row>
    <row r="643" spans="1:6" s="139" customFormat="1" x14ac:dyDescent="0.2">
      <c r="A643" s="139" t="s">
        <v>2013</v>
      </c>
      <c r="B643" s="129">
        <v>98</v>
      </c>
      <c r="C643" s="133">
        <v>1600</v>
      </c>
      <c r="D643" s="133">
        <v>1600</v>
      </c>
      <c r="E643" s="140" t="s">
        <v>1</v>
      </c>
      <c r="F643" s="140">
        <v>5.8</v>
      </c>
    </row>
  </sheetData>
  <sortState xmlns:xlrd2="http://schemas.microsoft.com/office/spreadsheetml/2017/richdata2" ref="A27:F40">
    <sortCondition ref="A26"/>
  </sortState>
  <mergeCells count="5">
    <mergeCell ref="F6:F7"/>
    <mergeCell ref="A6:A7"/>
    <mergeCell ref="B6:B7"/>
    <mergeCell ref="C6:D6"/>
    <mergeCell ref="E6:E7"/>
  </mergeCells>
  <phoneticPr fontId="0" type="noConversion"/>
  <pageMargins left="0.35433070866141736" right="0.19685039370078741" top="0.98425196850393704" bottom="0.98425196850393704" header="0.51181102362204722" footer="0.51181102362204722"/>
  <pageSetup paperSize="9" scale="72" orientation="portrait" cellComments="asDisplayed" r:id="rId1"/>
  <headerFooter alignWithMargins="0">
    <oddFooter>&amp;R&amp;P</oddFooter>
  </headerFooter>
  <rowBreaks count="2" manualBreakCount="2">
    <brk id="94" max="16383" man="1"/>
    <brk id="5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159"/>
  <sheetViews>
    <sheetView zoomScaleNormal="100" zoomScaleSheetLayoutView="75" workbookViewId="0">
      <pane xSplit="1" ySplit="7" topLeftCell="B62" activePane="bottomRight" state="frozen"/>
      <selection activeCell="F38" sqref="F38"/>
      <selection pane="topRight" activeCell="F38" sqref="F38"/>
      <selection pane="bottomLeft" activeCell="F38" sqref="F38"/>
      <selection pane="bottomRight" activeCell="D83" sqref="D83"/>
    </sheetView>
  </sheetViews>
  <sheetFormatPr defaultColWidth="9.140625" defaultRowHeight="14.25" x14ac:dyDescent="0.2"/>
  <cols>
    <col min="1" max="1" width="34.42578125" style="20" customWidth="1"/>
    <col min="2" max="2" width="13" style="24" customWidth="1"/>
    <col min="3" max="3" width="13.42578125" style="24" customWidth="1"/>
    <col min="4" max="4" width="23" style="22" bestFit="1" customWidth="1"/>
    <col min="5" max="5" width="20.7109375" style="22" customWidth="1"/>
    <col min="6" max="6" width="13.7109375" style="26" customWidth="1"/>
    <col min="7" max="7" width="25.28515625" style="20" customWidth="1"/>
    <col min="8" max="16384" width="9.140625" style="20"/>
  </cols>
  <sheetData>
    <row r="2" spans="1:6" ht="15" x14ac:dyDescent="0.25">
      <c r="A2" s="19" t="s">
        <v>2043</v>
      </c>
    </row>
    <row r="3" spans="1:6" ht="15" x14ac:dyDescent="0.25">
      <c r="A3" s="19" t="s">
        <v>30</v>
      </c>
    </row>
    <row r="4" spans="1:6" ht="15" x14ac:dyDescent="0.25">
      <c r="A4" s="19" t="s">
        <v>29</v>
      </c>
    </row>
    <row r="5" spans="1:6" ht="15" x14ac:dyDescent="0.25">
      <c r="A5" s="19"/>
    </row>
    <row r="6" spans="1:6" ht="29.25" customHeight="1" x14ac:dyDescent="0.2">
      <c r="A6" s="281" t="s">
        <v>2024</v>
      </c>
      <c r="B6" s="282" t="s">
        <v>55</v>
      </c>
      <c r="C6" s="282" t="s">
        <v>57</v>
      </c>
      <c r="D6" s="281" t="s">
        <v>7</v>
      </c>
      <c r="E6" s="281"/>
      <c r="F6" s="285" t="s">
        <v>8</v>
      </c>
    </row>
    <row r="7" spans="1:6" ht="32.1" customHeight="1" x14ac:dyDescent="0.2">
      <c r="A7" s="281"/>
      <c r="B7" s="282"/>
      <c r="C7" s="282"/>
      <c r="D7" s="283" t="s">
        <v>71</v>
      </c>
      <c r="E7" s="283" t="s">
        <v>72</v>
      </c>
      <c r="F7" s="285"/>
    </row>
    <row r="8" spans="1:6" ht="15" x14ac:dyDescent="0.25">
      <c r="A8" s="19"/>
    </row>
    <row r="9" spans="1:6" ht="15" x14ac:dyDescent="0.25">
      <c r="A9" s="289" t="s">
        <v>2019</v>
      </c>
      <c r="B9" s="307"/>
      <c r="C9" s="307"/>
      <c r="D9" s="308"/>
      <c r="E9" s="308"/>
      <c r="F9" s="308"/>
    </row>
    <row r="10" spans="1:6" ht="15" x14ac:dyDescent="0.25">
      <c r="A10" s="19"/>
    </row>
    <row r="11" spans="1:6" ht="15" x14ac:dyDescent="0.25">
      <c r="A11" s="149" t="s">
        <v>75</v>
      </c>
      <c r="B11" s="150"/>
      <c r="C11" s="150"/>
      <c r="D11" s="151"/>
      <c r="E11" s="152"/>
      <c r="F11" s="152"/>
    </row>
    <row r="12" spans="1:6" x14ac:dyDescent="0.2">
      <c r="A12" s="20" t="s">
        <v>172</v>
      </c>
      <c r="B12" s="153">
        <v>112</v>
      </c>
      <c r="C12" s="153">
        <v>223</v>
      </c>
      <c r="D12" s="154" t="s">
        <v>59</v>
      </c>
      <c r="E12" s="151">
        <v>460000</v>
      </c>
      <c r="F12" s="154" t="s">
        <v>60</v>
      </c>
    </row>
    <row r="13" spans="1:6" ht="15" x14ac:dyDescent="0.25">
      <c r="A13" s="19"/>
      <c r="F13" s="154"/>
    </row>
    <row r="14" spans="1:6" ht="15" x14ac:dyDescent="0.25">
      <c r="A14" s="149" t="s">
        <v>74</v>
      </c>
      <c r="B14" s="150"/>
      <c r="C14" s="150"/>
      <c r="D14" s="151"/>
      <c r="E14" s="152"/>
      <c r="F14" s="152"/>
    </row>
    <row r="15" spans="1:6" x14ac:dyDescent="0.2">
      <c r="A15" s="20" t="s">
        <v>171</v>
      </c>
      <c r="B15" s="153">
        <v>110</v>
      </c>
      <c r="C15" s="153">
        <v>219</v>
      </c>
      <c r="D15" s="154" t="s">
        <v>59</v>
      </c>
      <c r="E15" s="151">
        <v>900000</v>
      </c>
      <c r="F15" s="154" t="s">
        <v>60</v>
      </c>
    </row>
    <row r="16" spans="1:6" ht="15" x14ac:dyDescent="0.25">
      <c r="A16" s="19"/>
      <c r="F16" s="154"/>
    </row>
    <row r="17" spans="1:6" ht="15" x14ac:dyDescent="0.25">
      <c r="A17" s="149" t="s">
        <v>79</v>
      </c>
      <c r="B17" s="150"/>
      <c r="C17" s="150"/>
      <c r="D17" s="151"/>
      <c r="E17" s="152"/>
      <c r="F17" s="152"/>
    </row>
    <row r="18" spans="1:6" x14ac:dyDescent="0.2">
      <c r="A18" s="20" t="s">
        <v>187</v>
      </c>
      <c r="B18" s="153">
        <v>149</v>
      </c>
      <c r="C18" s="153">
        <v>265</v>
      </c>
      <c r="D18" s="154" t="s">
        <v>59</v>
      </c>
      <c r="E18" s="151">
        <v>1200000</v>
      </c>
      <c r="F18" s="154" t="s">
        <v>60</v>
      </c>
    </row>
    <row r="19" spans="1:6" ht="15" x14ac:dyDescent="0.25">
      <c r="A19" s="19"/>
      <c r="F19" s="154"/>
    </row>
    <row r="20" spans="1:6" ht="15" x14ac:dyDescent="0.25">
      <c r="A20" s="19" t="s">
        <v>1515</v>
      </c>
    </row>
    <row r="21" spans="1:6" x14ac:dyDescent="0.2">
      <c r="A21" s="20" t="s">
        <v>1542</v>
      </c>
      <c r="B21" s="24">
        <v>111</v>
      </c>
      <c r="C21" s="24">
        <v>261</v>
      </c>
      <c r="D21" s="22" t="s">
        <v>59</v>
      </c>
      <c r="E21" s="22" t="s">
        <v>1543</v>
      </c>
      <c r="F21" s="26" t="s">
        <v>60</v>
      </c>
    </row>
    <row r="22" spans="1:6" s="65" customFormat="1" x14ac:dyDescent="0.2">
      <c r="A22" s="65" t="s">
        <v>1544</v>
      </c>
      <c r="B22" s="74">
        <v>151</v>
      </c>
      <c r="C22" s="74">
        <v>270</v>
      </c>
      <c r="D22" s="158" t="s">
        <v>1553</v>
      </c>
      <c r="E22" s="158">
        <v>850000</v>
      </c>
      <c r="F22" s="159">
        <v>11.5</v>
      </c>
    </row>
    <row r="23" spans="1:6" x14ac:dyDescent="0.2">
      <c r="A23" s="20" t="s">
        <v>1545</v>
      </c>
      <c r="B23" s="24">
        <v>112</v>
      </c>
      <c r="C23" s="24">
        <v>212</v>
      </c>
      <c r="D23" s="22" t="s">
        <v>59</v>
      </c>
      <c r="E23" s="23">
        <v>800000</v>
      </c>
      <c r="F23" s="26" t="s">
        <v>60</v>
      </c>
    </row>
    <row r="24" spans="1:6" x14ac:dyDescent="0.2">
      <c r="A24" s="20" t="s">
        <v>1546</v>
      </c>
      <c r="B24" s="24">
        <v>111</v>
      </c>
      <c r="C24" s="24">
        <v>267</v>
      </c>
      <c r="D24" s="23">
        <v>663780</v>
      </c>
      <c r="E24" s="23">
        <v>674880</v>
      </c>
      <c r="F24" s="26" t="s">
        <v>1</v>
      </c>
    </row>
    <row r="25" spans="1:6" x14ac:dyDescent="0.2">
      <c r="A25" s="20" t="s">
        <v>1547</v>
      </c>
      <c r="B25" s="24">
        <v>112</v>
      </c>
      <c r="C25" s="24">
        <v>242</v>
      </c>
      <c r="D25" s="23">
        <v>592000</v>
      </c>
      <c r="E25" s="23">
        <v>580000</v>
      </c>
      <c r="F25" s="26" t="s">
        <v>1</v>
      </c>
    </row>
    <row r="26" spans="1:6" x14ac:dyDescent="0.2">
      <c r="D26" s="23"/>
      <c r="E26" s="23"/>
    </row>
    <row r="27" spans="1:6" ht="15" x14ac:dyDescent="0.25">
      <c r="A27" s="149" t="s">
        <v>130</v>
      </c>
      <c r="B27" s="150"/>
      <c r="C27" s="150"/>
      <c r="D27" s="151"/>
      <c r="E27" s="152"/>
      <c r="F27" s="154"/>
    </row>
    <row r="28" spans="1:6" x14ac:dyDescent="0.2">
      <c r="A28" s="20" t="s">
        <v>145</v>
      </c>
      <c r="B28" s="153">
        <v>193</v>
      </c>
      <c r="C28" s="153">
        <v>266</v>
      </c>
      <c r="D28" s="154" t="s">
        <v>59</v>
      </c>
      <c r="E28" s="151">
        <v>1150000</v>
      </c>
      <c r="F28" s="154" t="s">
        <v>60</v>
      </c>
    </row>
    <row r="29" spans="1:6" x14ac:dyDescent="0.2">
      <c r="B29" s="153"/>
      <c r="C29" s="153"/>
      <c r="D29" s="154"/>
      <c r="E29" s="151"/>
      <c r="F29" s="154"/>
    </row>
    <row r="30" spans="1:6" ht="15" x14ac:dyDescent="0.25">
      <c r="A30" s="149" t="s">
        <v>87</v>
      </c>
      <c r="B30" s="150"/>
      <c r="C30" s="150"/>
      <c r="D30" s="151"/>
      <c r="E30" s="152"/>
      <c r="F30" s="152"/>
    </row>
    <row r="31" spans="1:6" x14ac:dyDescent="0.2">
      <c r="A31" s="20" t="s">
        <v>144</v>
      </c>
      <c r="B31" s="153">
        <v>113</v>
      </c>
      <c r="C31" s="153">
        <v>225</v>
      </c>
      <c r="D31" s="154" t="s">
        <v>59</v>
      </c>
      <c r="E31" s="151">
        <v>1020000</v>
      </c>
      <c r="F31" s="154" t="s">
        <v>60</v>
      </c>
    </row>
    <row r="32" spans="1:6" ht="15" x14ac:dyDescent="0.25">
      <c r="A32" s="19"/>
      <c r="F32" s="154"/>
    </row>
    <row r="33" spans="1:7" ht="15" x14ac:dyDescent="0.25">
      <c r="A33" s="149" t="s">
        <v>110</v>
      </c>
      <c r="B33" s="70"/>
      <c r="C33" s="70"/>
      <c r="D33" s="71"/>
      <c r="E33" s="152"/>
      <c r="F33" s="154"/>
    </row>
    <row r="34" spans="1:7" x14ac:dyDescent="0.2">
      <c r="A34" s="20" t="s">
        <v>177</v>
      </c>
      <c r="B34" s="153">
        <v>112</v>
      </c>
      <c r="C34" s="153">
        <v>223</v>
      </c>
      <c r="D34" s="154" t="s">
        <v>59</v>
      </c>
      <c r="E34" s="151">
        <v>850000</v>
      </c>
      <c r="F34" s="154" t="s">
        <v>60</v>
      </c>
    </row>
    <row r="35" spans="1:7" x14ac:dyDescent="0.2">
      <c r="B35" s="153"/>
      <c r="C35" s="153"/>
      <c r="D35" s="154"/>
      <c r="E35" s="151"/>
      <c r="F35" s="154"/>
    </row>
    <row r="36" spans="1:7" ht="15" x14ac:dyDescent="0.2">
      <c r="A36" s="41" t="s">
        <v>1622</v>
      </c>
      <c r="B36" s="74"/>
      <c r="C36" s="74"/>
      <c r="D36" s="73"/>
      <c r="F36" s="71"/>
      <c r="G36" s="83"/>
    </row>
    <row r="37" spans="1:7" x14ac:dyDescent="0.2">
      <c r="A37" s="65" t="s">
        <v>1705</v>
      </c>
      <c r="B37" s="74">
        <v>130</v>
      </c>
      <c r="C37" s="74">
        <v>234</v>
      </c>
      <c r="D37" s="73" t="s">
        <v>59</v>
      </c>
      <c r="E37" s="70">
        <v>1000000</v>
      </c>
      <c r="F37" s="71" t="s">
        <v>60</v>
      </c>
      <c r="G37" s="83"/>
    </row>
    <row r="38" spans="1:7" s="139" customFormat="1" x14ac:dyDescent="0.2">
      <c r="A38" s="139" t="s">
        <v>1706</v>
      </c>
      <c r="B38" s="181">
        <v>102</v>
      </c>
      <c r="C38" s="181">
        <v>203</v>
      </c>
      <c r="D38" s="133">
        <v>820000</v>
      </c>
      <c r="E38" s="133">
        <v>750000</v>
      </c>
      <c r="F38" s="140">
        <f>SUM(E38-D38)/D38*100</f>
        <v>-8.536585365853659</v>
      </c>
      <c r="G38" s="182"/>
    </row>
    <row r="39" spans="1:7" s="139" customFormat="1" x14ac:dyDescent="0.2">
      <c r="A39" s="139" t="s">
        <v>1707</v>
      </c>
      <c r="B39" s="181">
        <v>104</v>
      </c>
      <c r="C39" s="181">
        <v>208</v>
      </c>
      <c r="D39" s="133">
        <v>1100000</v>
      </c>
      <c r="E39" s="133">
        <v>930000</v>
      </c>
      <c r="F39" s="140">
        <f>SUM(E39-D39)/D39*100</f>
        <v>-15.454545454545453</v>
      </c>
      <c r="G39" s="182"/>
    </row>
    <row r="40" spans="1:7" s="139" customFormat="1" x14ac:dyDescent="0.2">
      <c r="A40" s="139" t="s">
        <v>1708</v>
      </c>
      <c r="B40" s="181">
        <v>230</v>
      </c>
      <c r="C40" s="181">
        <v>196</v>
      </c>
      <c r="D40" s="133" t="s">
        <v>59</v>
      </c>
      <c r="E40" s="133">
        <v>1160000</v>
      </c>
      <c r="F40" s="140" t="s">
        <v>60</v>
      </c>
      <c r="G40" s="182"/>
    </row>
    <row r="41" spans="1:7" s="127" customFormat="1" x14ac:dyDescent="0.2">
      <c r="A41" s="139" t="s">
        <v>1709</v>
      </c>
      <c r="B41" s="181">
        <v>86</v>
      </c>
      <c r="C41" s="181">
        <v>170</v>
      </c>
      <c r="D41" s="133">
        <v>820000</v>
      </c>
      <c r="E41" s="133">
        <v>850000</v>
      </c>
      <c r="F41" s="140">
        <f>SUM(E41-D41)/D41*100</f>
        <v>3.6585365853658534</v>
      </c>
      <c r="G41" s="182"/>
    </row>
    <row r="42" spans="1:7" x14ac:dyDescent="0.2">
      <c r="A42" s="65" t="s">
        <v>1710</v>
      </c>
      <c r="B42" s="74">
        <v>100</v>
      </c>
      <c r="C42" s="74">
        <v>200</v>
      </c>
      <c r="D42" s="70" t="s">
        <v>59</v>
      </c>
      <c r="E42" s="70">
        <v>925000</v>
      </c>
      <c r="F42" s="71" t="s">
        <v>60</v>
      </c>
      <c r="G42" s="83"/>
    </row>
    <row r="43" spans="1:7" x14ac:dyDescent="0.2">
      <c r="A43" s="65"/>
      <c r="B43" s="74"/>
      <c r="C43" s="74"/>
      <c r="D43" s="70"/>
      <c r="E43" s="70"/>
      <c r="F43" s="71"/>
      <c r="G43" s="83"/>
    </row>
    <row r="44" spans="1:7" ht="15" x14ac:dyDescent="0.25">
      <c r="A44" s="19" t="s">
        <v>1536</v>
      </c>
    </row>
    <row r="45" spans="1:7" x14ac:dyDescent="0.2">
      <c r="A45" s="20" t="s">
        <v>1548</v>
      </c>
      <c r="B45" s="24">
        <v>109</v>
      </c>
      <c r="C45" s="24">
        <v>218</v>
      </c>
      <c r="D45" s="22" t="s">
        <v>59</v>
      </c>
      <c r="E45" s="23">
        <v>600000</v>
      </c>
      <c r="F45" s="26" t="s">
        <v>60</v>
      </c>
    </row>
    <row r="46" spans="1:7" x14ac:dyDescent="0.2">
      <c r="E46" s="23"/>
    </row>
    <row r="47" spans="1:7" ht="15" x14ac:dyDescent="0.25">
      <c r="A47" s="149" t="s">
        <v>183</v>
      </c>
      <c r="B47" s="150"/>
      <c r="C47" s="150"/>
      <c r="D47" s="151"/>
      <c r="E47" s="152"/>
      <c r="F47" s="154"/>
    </row>
    <row r="48" spans="1:7" x14ac:dyDescent="0.2">
      <c r="A48" s="20" t="s">
        <v>184</v>
      </c>
      <c r="B48" s="153">
        <v>116</v>
      </c>
      <c r="C48" s="153">
        <v>232</v>
      </c>
      <c r="D48" s="154" t="s">
        <v>59</v>
      </c>
      <c r="E48" s="151">
        <v>800000</v>
      </c>
      <c r="F48" s="154" t="s">
        <v>60</v>
      </c>
    </row>
    <row r="49" spans="1:6" x14ac:dyDescent="0.2">
      <c r="B49" s="153"/>
      <c r="C49" s="153"/>
      <c r="D49" s="154"/>
      <c r="E49" s="151"/>
      <c r="F49" s="154"/>
    </row>
    <row r="50" spans="1:6" ht="15" x14ac:dyDescent="0.25">
      <c r="A50" s="19" t="s">
        <v>1518</v>
      </c>
    </row>
    <row r="51" spans="1:6" x14ac:dyDescent="0.2">
      <c r="A51" s="20" t="s">
        <v>1549</v>
      </c>
      <c r="B51" s="24">
        <v>130</v>
      </c>
      <c r="C51" s="24">
        <v>280</v>
      </c>
      <c r="D51" s="23">
        <v>385000</v>
      </c>
      <c r="E51" s="23">
        <v>370000</v>
      </c>
      <c r="F51" s="26">
        <v>-3.9</v>
      </c>
    </row>
    <row r="52" spans="1:6" x14ac:dyDescent="0.2">
      <c r="A52" s="20" t="s">
        <v>1550</v>
      </c>
      <c r="B52" s="24">
        <v>139</v>
      </c>
      <c r="C52" s="24">
        <v>233</v>
      </c>
      <c r="D52" s="22" t="s">
        <v>59</v>
      </c>
      <c r="E52" s="23">
        <v>800000</v>
      </c>
      <c r="F52" s="26" t="s">
        <v>60</v>
      </c>
    </row>
    <row r="53" spans="1:6" x14ac:dyDescent="0.2">
      <c r="A53" s="20" t="s">
        <v>571</v>
      </c>
      <c r="B53" s="24">
        <v>116</v>
      </c>
      <c r="C53" s="24">
        <v>232</v>
      </c>
      <c r="D53" s="22" t="s">
        <v>59</v>
      </c>
      <c r="E53" s="23">
        <v>810000</v>
      </c>
      <c r="F53" s="26" t="s">
        <v>60</v>
      </c>
    </row>
    <row r="54" spans="1:6" x14ac:dyDescent="0.2">
      <c r="A54" s="20" t="s">
        <v>1551</v>
      </c>
      <c r="B54" s="24">
        <v>98</v>
      </c>
      <c r="C54" s="24">
        <v>196</v>
      </c>
      <c r="D54" s="22" t="s">
        <v>59</v>
      </c>
      <c r="E54" s="23" t="s">
        <v>1552</v>
      </c>
      <c r="F54" s="26" t="s">
        <v>60</v>
      </c>
    </row>
    <row r="55" spans="1:6" x14ac:dyDescent="0.2">
      <c r="E55" s="23"/>
    </row>
    <row r="56" spans="1:6" ht="15" x14ac:dyDescent="0.25">
      <c r="A56" s="149" t="s">
        <v>78</v>
      </c>
      <c r="B56" s="150"/>
      <c r="C56" s="150"/>
      <c r="D56" s="151"/>
      <c r="E56" s="152"/>
      <c r="F56" s="154"/>
    </row>
    <row r="57" spans="1:6" x14ac:dyDescent="0.2">
      <c r="A57" s="65" t="s">
        <v>178</v>
      </c>
      <c r="B57" s="153">
        <v>112</v>
      </c>
      <c r="C57" s="153">
        <v>223</v>
      </c>
      <c r="D57" s="153">
        <v>630000</v>
      </c>
      <c r="E57" s="153">
        <v>575000</v>
      </c>
      <c r="F57" s="156">
        <f>((E57-D57)/D57)*100</f>
        <v>-8.7301587301587293</v>
      </c>
    </row>
    <row r="58" spans="1:6" x14ac:dyDescent="0.2">
      <c r="B58" s="153"/>
      <c r="C58" s="153"/>
      <c r="D58" s="154"/>
      <c r="E58" s="151"/>
      <c r="F58" s="154"/>
    </row>
    <row r="59" spans="1:6" x14ac:dyDescent="0.2">
      <c r="B59" s="153"/>
      <c r="C59" s="153"/>
      <c r="D59" s="154"/>
      <c r="E59" s="151"/>
      <c r="F59" s="20"/>
    </row>
    <row r="60" spans="1:6" ht="15" x14ac:dyDescent="0.25">
      <c r="A60" s="289" t="s">
        <v>2020</v>
      </c>
      <c r="B60" s="307"/>
      <c r="C60" s="307"/>
      <c r="D60" s="308"/>
      <c r="E60" s="308"/>
      <c r="F60" s="308"/>
    </row>
    <row r="61" spans="1:6" ht="15" x14ac:dyDescent="0.25">
      <c r="A61" s="19"/>
    </row>
    <row r="62" spans="1:6" ht="15" x14ac:dyDescent="0.25">
      <c r="A62" s="149" t="s">
        <v>76</v>
      </c>
      <c r="B62" s="150"/>
      <c r="C62" s="150"/>
      <c r="D62" s="151"/>
      <c r="E62" s="152"/>
      <c r="F62" s="152"/>
    </row>
    <row r="63" spans="1:6" x14ac:dyDescent="0.2">
      <c r="A63" s="20" t="s">
        <v>153</v>
      </c>
      <c r="B63" s="153">
        <v>109</v>
      </c>
      <c r="C63" s="153">
        <v>326</v>
      </c>
      <c r="D63" s="154" t="s">
        <v>59</v>
      </c>
      <c r="E63" s="151">
        <v>1200000</v>
      </c>
      <c r="F63" s="154" t="s">
        <v>60</v>
      </c>
    </row>
    <row r="64" spans="1:6" ht="15" x14ac:dyDescent="0.25">
      <c r="A64" s="19"/>
      <c r="F64" s="154"/>
    </row>
    <row r="65" spans="1:7" ht="15" x14ac:dyDescent="0.25">
      <c r="A65" s="19" t="s">
        <v>1515</v>
      </c>
    </row>
    <row r="66" spans="1:7" x14ac:dyDescent="0.2">
      <c r="A66" s="65" t="s">
        <v>1554</v>
      </c>
      <c r="B66" s="74">
        <v>113</v>
      </c>
      <c r="C66" s="74">
        <v>357</v>
      </c>
      <c r="D66" s="160" t="s">
        <v>1557</v>
      </c>
      <c r="E66" s="160">
        <v>1350000</v>
      </c>
      <c r="F66" s="161">
        <v>-5.3</v>
      </c>
      <c r="G66" s="65"/>
    </row>
    <row r="67" spans="1:7" x14ac:dyDescent="0.2">
      <c r="A67" s="20" t="s">
        <v>1555</v>
      </c>
      <c r="B67" s="24">
        <v>112</v>
      </c>
      <c r="C67" s="24">
        <v>335</v>
      </c>
      <c r="D67" s="22" t="s">
        <v>59</v>
      </c>
      <c r="E67" s="22" t="s">
        <v>1556</v>
      </c>
      <c r="F67" s="26" t="s">
        <v>60</v>
      </c>
    </row>
    <row r="69" spans="1:7" ht="15" x14ac:dyDescent="0.25">
      <c r="A69" s="149" t="s">
        <v>87</v>
      </c>
      <c r="B69" s="150"/>
      <c r="C69" s="150"/>
      <c r="D69" s="151"/>
      <c r="E69" s="152"/>
      <c r="F69" s="152"/>
    </row>
    <row r="70" spans="1:7" x14ac:dyDescent="0.2">
      <c r="A70" s="65" t="s">
        <v>170</v>
      </c>
      <c r="B70" s="153">
        <v>183</v>
      </c>
      <c r="C70" s="153">
        <v>348</v>
      </c>
      <c r="D70" s="153">
        <v>1500000</v>
      </c>
      <c r="E70" s="153">
        <v>1500000</v>
      </c>
      <c r="F70" s="71" t="s">
        <v>1</v>
      </c>
    </row>
    <row r="71" spans="1:7" ht="15" x14ac:dyDescent="0.25">
      <c r="A71" s="19"/>
      <c r="F71" s="154"/>
    </row>
    <row r="72" spans="1:7" ht="15" x14ac:dyDescent="0.25">
      <c r="A72" s="149" t="s">
        <v>110</v>
      </c>
      <c r="B72" s="150"/>
      <c r="C72" s="150"/>
      <c r="D72" s="151"/>
      <c r="E72" s="152"/>
      <c r="F72" s="152"/>
    </row>
    <row r="73" spans="1:7" x14ac:dyDescent="0.2">
      <c r="A73" s="20" t="s">
        <v>185</v>
      </c>
      <c r="B73" s="153">
        <v>86</v>
      </c>
      <c r="C73" s="153">
        <v>223</v>
      </c>
      <c r="D73" s="154" t="s">
        <v>59</v>
      </c>
      <c r="E73" s="151">
        <v>800000</v>
      </c>
      <c r="F73" s="154" t="s">
        <v>60</v>
      </c>
    </row>
    <row r="74" spans="1:7" ht="15" x14ac:dyDescent="0.25">
      <c r="A74" s="19"/>
      <c r="F74" s="154"/>
    </row>
    <row r="75" spans="1:7" ht="15" x14ac:dyDescent="0.25">
      <c r="A75" s="149" t="s">
        <v>81</v>
      </c>
      <c r="B75" s="150"/>
      <c r="C75" s="150"/>
      <c r="D75" s="151"/>
      <c r="E75" s="152"/>
      <c r="F75" s="152"/>
    </row>
    <row r="76" spans="1:7" x14ac:dyDescent="0.2">
      <c r="A76" s="20" t="s">
        <v>173</v>
      </c>
      <c r="B76" s="153">
        <v>111</v>
      </c>
      <c r="C76" s="153">
        <v>324</v>
      </c>
      <c r="D76" s="154" t="s">
        <v>59</v>
      </c>
      <c r="E76" s="151">
        <v>900000</v>
      </c>
      <c r="F76" s="154" t="s">
        <v>60</v>
      </c>
    </row>
    <row r="77" spans="1:7" ht="15" x14ac:dyDescent="0.25">
      <c r="A77" s="19"/>
      <c r="F77" s="154"/>
    </row>
    <row r="78" spans="1:7" ht="15" x14ac:dyDescent="0.2">
      <c r="A78" s="41" t="s">
        <v>1622</v>
      </c>
      <c r="B78" s="74"/>
      <c r="C78" s="74"/>
      <c r="D78" s="73"/>
      <c r="E78" s="73"/>
      <c r="F78" s="71"/>
      <c r="G78" s="83"/>
    </row>
    <row r="79" spans="1:7" s="65" customFormat="1" x14ac:dyDescent="0.2">
      <c r="A79" s="65" t="s">
        <v>1711</v>
      </c>
      <c r="B79" s="74">
        <v>175</v>
      </c>
      <c r="C79" s="74">
        <v>495</v>
      </c>
      <c r="D79" s="70" t="s">
        <v>59</v>
      </c>
      <c r="E79" s="70">
        <v>800000</v>
      </c>
      <c r="F79" s="71" t="s">
        <v>60</v>
      </c>
      <c r="G79" s="86"/>
    </row>
    <row r="80" spans="1:7" s="65" customFormat="1" x14ac:dyDescent="0.2">
      <c r="A80" s="65" t="s">
        <v>1712</v>
      </c>
      <c r="B80" s="74">
        <v>104</v>
      </c>
      <c r="C80" s="74">
        <v>281</v>
      </c>
      <c r="D80" s="70" t="s">
        <v>59</v>
      </c>
      <c r="E80" s="70">
        <v>1100000</v>
      </c>
      <c r="F80" s="71" t="s">
        <v>60</v>
      </c>
      <c r="G80" s="86"/>
    </row>
    <row r="81" spans="1:7" s="139" customFormat="1" x14ac:dyDescent="0.2">
      <c r="A81" s="139" t="s">
        <v>1713</v>
      </c>
      <c r="B81" s="181">
        <v>91</v>
      </c>
      <c r="C81" s="181">
        <v>274</v>
      </c>
      <c r="D81" s="133">
        <v>1970000</v>
      </c>
      <c r="E81" s="133">
        <v>1700000</v>
      </c>
      <c r="F81" s="140">
        <f>SUM(E81-D81)/D81*100</f>
        <v>-13.705583756345177</v>
      </c>
      <c r="G81" s="182"/>
    </row>
    <row r="82" spans="1:7" s="65" customFormat="1" x14ac:dyDescent="0.2">
      <c r="A82" s="65" t="s">
        <v>1714</v>
      </c>
      <c r="B82" s="74">
        <v>100</v>
      </c>
      <c r="C82" s="74">
        <v>300</v>
      </c>
      <c r="D82" s="70">
        <v>1250000</v>
      </c>
      <c r="E82" s="73" t="s">
        <v>1715</v>
      </c>
      <c r="F82" s="71">
        <f>SUM(1280480-D82)/D82*100</f>
        <v>2.4384000000000001</v>
      </c>
      <c r="G82" s="86"/>
    </row>
    <row r="83" spans="1:7" s="65" customFormat="1" x14ac:dyDescent="0.2">
      <c r="A83" s="65" t="s">
        <v>1709</v>
      </c>
      <c r="B83" s="74">
        <v>156</v>
      </c>
      <c r="C83" s="74">
        <v>451</v>
      </c>
      <c r="D83" s="73" t="s">
        <v>59</v>
      </c>
      <c r="E83" s="70">
        <v>1450000</v>
      </c>
      <c r="F83" s="71" t="s">
        <v>60</v>
      </c>
      <c r="G83" s="86"/>
    </row>
    <row r="84" spans="1:7" s="65" customFormat="1" x14ac:dyDescent="0.2">
      <c r="B84" s="74"/>
      <c r="C84" s="74"/>
      <c r="D84" s="73"/>
      <c r="E84" s="70"/>
      <c r="F84" s="71"/>
      <c r="G84" s="86"/>
    </row>
    <row r="85" spans="1:7" ht="15" x14ac:dyDescent="0.25">
      <c r="A85" s="19" t="s">
        <v>1518</v>
      </c>
    </row>
    <row r="86" spans="1:7" x14ac:dyDescent="0.2">
      <c r="A86" s="20" t="s">
        <v>1558</v>
      </c>
      <c r="B86" s="24">
        <v>118</v>
      </c>
      <c r="C86" s="24">
        <v>462</v>
      </c>
      <c r="D86" s="22" t="s">
        <v>59</v>
      </c>
      <c r="E86" s="23">
        <v>1800000</v>
      </c>
      <c r="F86" s="26" t="s">
        <v>60</v>
      </c>
    </row>
    <row r="87" spans="1:7" x14ac:dyDescent="0.2">
      <c r="A87" s="20" t="s">
        <v>1559</v>
      </c>
      <c r="B87" s="24">
        <v>110</v>
      </c>
      <c r="C87" s="24">
        <v>329</v>
      </c>
      <c r="D87" s="22" t="s">
        <v>59</v>
      </c>
      <c r="E87" s="23">
        <v>1550000</v>
      </c>
      <c r="F87" s="26" t="s">
        <v>60</v>
      </c>
    </row>
    <row r="88" spans="1:7" x14ac:dyDescent="0.2">
      <c r="E88" s="23"/>
    </row>
    <row r="89" spans="1:7" ht="15" x14ac:dyDescent="0.25">
      <c r="A89" s="149" t="s">
        <v>80</v>
      </c>
      <c r="B89" s="150"/>
      <c r="C89" s="150"/>
      <c r="D89" s="151"/>
      <c r="E89" s="152"/>
      <c r="F89" s="152"/>
    </row>
    <row r="90" spans="1:7" x14ac:dyDescent="0.2">
      <c r="A90" s="20" t="s">
        <v>174</v>
      </c>
      <c r="B90" s="153">
        <v>201</v>
      </c>
      <c r="C90" s="153">
        <v>422</v>
      </c>
      <c r="D90" s="154" t="s">
        <v>59</v>
      </c>
      <c r="E90" s="151">
        <v>1100000</v>
      </c>
      <c r="F90" s="154" t="s">
        <v>60</v>
      </c>
    </row>
    <row r="91" spans="1:7" ht="15" x14ac:dyDescent="0.25">
      <c r="A91" s="19"/>
      <c r="F91" s="154"/>
    </row>
    <row r="92" spans="1:7" ht="15" x14ac:dyDescent="0.25">
      <c r="A92" s="19"/>
      <c r="F92" s="154"/>
    </row>
    <row r="93" spans="1:7" ht="15" x14ac:dyDescent="0.25">
      <c r="A93" s="289" t="s">
        <v>2021</v>
      </c>
      <c r="B93" s="307"/>
      <c r="C93" s="307"/>
      <c r="D93" s="308"/>
      <c r="E93" s="308"/>
      <c r="F93" s="308"/>
    </row>
    <row r="94" spans="1:7" ht="15" x14ac:dyDescent="0.25">
      <c r="A94" s="19"/>
    </row>
    <row r="95" spans="1:7" ht="15" x14ac:dyDescent="0.25">
      <c r="A95" s="149" t="s">
        <v>79</v>
      </c>
      <c r="B95" s="150"/>
      <c r="C95" s="150"/>
      <c r="D95" s="151"/>
      <c r="E95" s="152"/>
      <c r="F95" s="152"/>
    </row>
    <row r="96" spans="1:7" x14ac:dyDescent="0.2">
      <c r="A96" s="20" t="s">
        <v>168</v>
      </c>
      <c r="B96" s="153">
        <v>111</v>
      </c>
      <c r="C96" s="153">
        <v>446</v>
      </c>
      <c r="D96" s="154" t="s">
        <v>59</v>
      </c>
      <c r="E96" s="151">
        <v>3300000</v>
      </c>
      <c r="F96" s="154" t="s">
        <v>60</v>
      </c>
    </row>
    <row r="97" spans="1:7" ht="15" x14ac:dyDescent="0.25">
      <c r="A97" s="19"/>
      <c r="F97" s="154"/>
    </row>
    <row r="98" spans="1:7" ht="15" x14ac:dyDescent="0.2">
      <c r="A98" s="41" t="s">
        <v>1622</v>
      </c>
      <c r="B98" s="74"/>
      <c r="C98" s="74"/>
      <c r="D98" s="73"/>
      <c r="E98" s="73"/>
      <c r="F98" s="71"/>
      <c r="G98" s="83"/>
    </row>
    <row r="99" spans="1:7" s="65" customFormat="1" x14ac:dyDescent="0.2">
      <c r="A99" s="65" t="s">
        <v>1684</v>
      </c>
      <c r="B99" s="74">
        <v>111</v>
      </c>
      <c r="C99" s="74">
        <v>308</v>
      </c>
      <c r="D99" s="73" t="s">
        <v>59</v>
      </c>
      <c r="E99" s="73" t="s">
        <v>1716</v>
      </c>
      <c r="F99" s="71" t="s">
        <v>60</v>
      </c>
      <c r="G99" s="86"/>
    </row>
    <row r="100" spans="1:7" s="65" customFormat="1" x14ac:dyDescent="0.2">
      <c r="B100" s="74"/>
      <c r="C100" s="74"/>
      <c r="D100" s="73"/>
      <c r="E100" s="73"/>
      <c r="F100" s="71"/>
      <c r="G100" s="86"/>
    </row>
    <row r="101" spans="1:7" ht="15" x14ac:dyDescent="0.25">
      <c r="A101" s="19" t="s">
        <v>1518</v>
      </c>
      <c r="D101" s="23"/>
      <c r="E101" s="23"/>
      <c r="F101" s="38"/>
    </row>
    <row r="102" spans="1:7" x14ac:dyDescent="0.2">
      <c r="A102" s="25" t="s">
        <v>1560</v>
      </c>
      <c r="B102" s="24">
        <v>111</v>
      </c>
      <c r="C102" s="24">
        <v>436</v>
      </c>
      <c r="D102" s="23" t="s">
        <v>59</v>
      </c>
      <c r="E102" s="23">
        <v>1100000</v>
      </c>
      <c r="F102" s="26" t="s">
        <v>60</v>
      </c>
    </row>
    <row r="103" spans="1:7" x14ac:dyDescent="0.2">
      <c r="A103" s="20" t="s">
        <v>1561</v>
      </c>
      <c r="B103" s="24">
        <v>139</v>
      </c>
      <c r="C103" s="24">
        <v>557</v>
      </c>
      <c r="D103" s="23" t="s">
        <v>59</v>
      </c>
      <c r="E103" s="23">
        <v>1500000</v>
      </c>
      <c r="F103" s="26" t="s">
        <v>60</v>
      </c>
    </row>
    <row r="104" spans="1:7" ht="15" x14ac:dyDescent="0.25">
      <c r="A104" s="19"/>
      <c r="F104" s="154"/>
    </row>
    <row r="105" spans="1:7" ht="15" x14ac:dyDescent="0.25">
      <c r="A105" s="289" t="s">
        <v>2022</v>
      </c>
      <c r="B105" s="307"/>
      <c r="C105" s="307"/>
      <c r="D105" s="308"/>
      <c r="E105" s="308"/>
      <c r="F105" s="308"/>
    </row>
    <row r="106" spans="1:7" ht="15" x14ac:dyDescent="0.25">
      <c r="A106" s="19"/>
    </row>
    <row r="107" spans="1:7" ht="15" x14ac:dyDescent="0.25">
      <c r="A107" s="149" t="s">
        <v>79</v>
      </c>
      <c r="B107" s="150"/>
      <c r="C107" s="150"/>
      <c r="D107" s="151"/>
      <c r="E107" s="152"/>
      <c r="F107" s="152"/>
    </row>
    <row r="108" spans="1:7" x14ac:dyDescent="0.2">
      <c r="A108" s="20" t="s">
        <v>179</v>
      </c>
      <c r="B108" s="153">
        <v>462</v>
      </c>
      <c r="C108" s="153">
        <v>202</v>
      </c>
      <c r="D108" s="154" t="s">
        <v>59</v>
      </c>
      <c r="E108" s="153" t="s">
        <v>180</v>
      </c>
      <c r="F108" s="154" t="s">
        <v>60</v>
      </c>
    </row>
    <row r="109" spans="1:7" ht="15" x14ac:dyDescent="0.25">
      <c r="A109" s="19"/>
      <c r="F109" s="154"/>
    </row>
    <row r="110" spans="1:7" ht="15" x14ac:dyDescent="0.25">
      <c r="A110" s="19"/>
      <c r="D110" s="23"/>
    </row>
    <row r="111" spans="1:7" ht="15" x14ac:dyDescent="0.25">
      <c r="A111" s="289" t="s">
        <v>54</v>
      </c>
      <c r="B111" s="307"/>
      <c r="C111" s="307"/>
      <c r="D111" s="308"/>
      <c r="E111" s="308"/>
      <c r="F111" s="308"/>
    </row>
    <row r="112" spans="1:7" ht="15" x14ac:dyDescent="0.25">
      <c r="A112" s="19"/>
    </row>
    <row r="113" spans="1:6" ht="15" x14ac:dyDescent="0.25">
      <c r="A113" s="149" t="s">
        <v>87</v>
      </c>
      <c r="B113" s="150"/>
      <c r="C113" s="150"/>
      <c r="D113" s="151"/>
      <c r="E113" s="152"/>
      <c r="F113" s="152"/>
    </row>
    <row r="114" spans="1:6" x14ac:dyDescent="0.2">
      <c r="A114" s="20" t="s">
        <v>155</v>
      </c>
      <c r="B114" s="153">
        <v>1404</v>
      </c>
      <c r="C114" s="153">
        <v>1050</v>
      </c>
      <c r="D114" s="154" t="s">
        <v>59</v>
      </c>
      <c r="E114" s="151">
        <v>3800000</v>
      </c>
      <c r="F114" s="154" t="s">
        <v>60</v>
      </c>
    </row>
    <row r="115" spans="1:6" ht="15" x14ac:dyDescent="0.25">
      <c r="A115" s="19"/>
      <c r="F115" s="154"/>
    </row>
    <row r="116" spans="1:6" ht="15" x14ac:dyDescent="0.25">
      <c r="A116" s="37"/>
      <c r="D116" s="23"/>
    </row>
    <row r="117" spans="1:6" ht="15" x14ac:dyDescent="0.25">
      <c r="A117" s="289" t="s">
        <v>2023</v>
      </c>
      <c r="B117" s="311"/>
      <c r="C117" s="307"/>
      <c r="D117" s="308"/>
      <c r="E117" s="308"/>
      <c r="F117" s="308"/>
    </row>
    <row r="118" spans="1:6" ht="15" x14ac:dyDescent="0.25">
      <c r="A118" s="19"/>
      <c r="D118" s="23"/>
    </row>
    <row r="119" spans="1:6" ht="15" x14ac:dyDescent="0.25">
      <c r="A119" s="149" t="s">
        <v>79</v>
      </c>
      <c r="B119" s="150"/>
      <c r="C119" s="150"/>
      <c r="D119" s="151"/>
      <c r="E119" s="152"/>
      <c r="F119" s="154"/>
    </row>
    <row r="120" spans="1:6" x14ac:dyDescent="0.2">
      <c r="A120" s="20" t="s">
        <v>146</v>
      </c>
      <c r="B120" s="153"/>
      <c r="C120" s="153">
        <v>126</v>
      </c>
      <c r="D120" s="154" t="s">
        <v>59</v>
      </c>
      <c r="E120" s="151">
        <v>1450000</v>
      </c>
      <c r="F120" s="154" t="s">
        <v>60</v>
      </c>
    </row>
    <row r="121" spans="1:6" x14ac:dyDescent="0.2">
      <c r="A121" s="20" t="s">
        <v>149</v>
      </c>
      <c r="B121" s="153"/>
      <c r="C121" s="153">
        <v>139</v>
      </c>
      <c r="D121" s="154" t="s">
        <v>59</v>
      </c>
      <c r="E121" s="151">
        <v>640000</v>
      </c>
      <c r="F121" s="154" t="s">
        <v>60</v>
      </c>
    </row>
    <row r="122" spans="1:6" x14ac:dyDescent="0.2">
      <c r="A122" s="20" t="s">
        <v>151</v>
      </c>
      <c r="B122" s="153"/>
      <c r="C122" s="153">
        <v>119</v>
      </c>
      <c r="D122" s="154" t="s">
        <v>59</v>
      </c>
      <c r="E122" s="151">
        <v>225000</v>
      </c>
      <c r="F122" s="154" t="s">
        <v>60</v>
      </c>
    </row>
    <row r="123" spans="1:6" x14ac:dyDescent="0.2">
      <c r="A123" s="20" t="s">
        <v>152</v>
      </c>
      <c r="B123" s="153"/>
      <c r="C123" s="153">
        <v>126</v>
      </c>
      <c r="D123" s="154" t="s">
        <v>59</v>
      </c>
      <c r="E123" s="151">
        <v>289000</v>
      </c>
      <c r="F123" s="154" t="s">
        <v>60</v>
      </c>
    </row>
    <row r="124" spans="1:6" x14ac:dyDescent="0.2">
      <c r="A124" s="20" t="s">
        <v>154</v>
      </c>
      <c r="B124" s="153"/>
      <c r="C124" s="153">
        <v>105</v>
      </c>
      <c r="D124" s="154" t="s">
        <v>59</v>
      </c>
      <c r="E124" s="151">
        <v>795000</v>
      </c>
      <c r="F124" s="154" t="s">
        <v>60</v>
      </c>
    </row>
    <row r="125" spans="1:6" x14ac:dyDescent="0.2">
      <c r="A125" s="20" t="s">
        <v>169</v>
      </c>
      <c r="B125" s="153"/>
      <c r="C125" s="153">
        <v>107</v>
      </c>
      <c r="D125" s="151" t="s">
        <v>59</v>
      </c>
      <c r="E125" s="151">
        <v>1400000</v>
      </c>
      <c r="F125" s="156" t="s">
        <v>60</v>
      </c>
    </row>
    <row r="126" spans="1:6" x14ac:dyDescent="0.2">
      <c r="A126" s="20" t="s">
        <v>176</v>
      </c>
      <c r="B126" s="153"/>
      <c r="C126" s="153">
        <v>36</v>
      </c>
      <c r="D126" s="154" t="s">
        <v>59</v>
      </c>
      <c r="E126" s="151">
        <v>154000</v>
      </c>
      <c r="F126" s="154" t="s">
        <v>60</v>
      </c>
    </row>
    <row r="127" spans="1:6" x14ac:dyDescent="0.2">
      <c r="A127" s="20" t="s">
        <v>182</v>
      </c>
      <c r="B127" s="153"/>
      <c r="C127" s="153">
        <v>109</v>
      </c>
      <c r="D127" s="154" t="s">
        <v>59</v>
      </c>
      <c r="E127" s="151">
        <v>350000</v>
      </c>
      <c r="F127" s="154" t="s">
        <v>60</v>
      </c>
    </row>
    <row r="128" spans="1:6" x14ac:dyDescent="0.2">
      <c r="A128" s="20" t="s">
        <v>163</v>
      </c>
      <c r="B128" s="153"/>
      <c r="C128" s="153">
        <v>170</v>
      </c>
      <c r="D128" s="154" t="s">
        <v>59</v>
      </c>
      <c r="E128" s="151">
        <v>950000</v>
      </c>
      <c r="F128" s="154" t="s">
        <v>60</v>
      </c>
    </row>
    <row r="129" spans="1:6" x14ac:dyDescent="0.2">
      <c r="A129" s="20" t="s">
        <v>188</v>
      </c>
      <c r="B129" s="153"/>
      <c r="C129" s="153">
        <v>124</v>
      </c>
      <c r="D129" s="154" t="s">
        <v>59</v>
      </c>
      <c r="E129" s="151">
        <v>580000</v>
      </c>
      <c r="F129" s="154" t="s">
        <v>60</v>
      </c>
    </row>
    <row r="130" spans="1:6" x14ac:dyDescent="0.2">
      <c r="B130" s="153"/>
      <c r="C130" s="153"/>
      <c r="D130" s="154"/>
      <c r="E130" s="151"/>
      <c r="F130" s="154"/>
    </row>
    <row r="131" spans="1:6" ht="15" x14ac:dyDescent="0.25">
      <c r="A131" s="149" t="s">
        <v>130</v>
      </c>
      <c r="B131" s="150"/>
      <c r="C131" s="150"/>
      <c r="D131" s="151"/>
      <c r="E131" s="152"/>
      <c r="F131" s="154"/>
    </row>
    <row r="132" spans="1:6" x14ac:dyDescent="0.2">
      <c r="A132" s="20" t="s">
        <v>186</v>
      </c>
      <c r="B132" s="153"/>
      <c r="C132" s="153">
        <v>99</v>
      </c>
      <c r="D132" s="154" t="s">
        <v>59</v>
      </c>
      <c r="E132" s="151">
        <v>410000</v>
      </c>
      <c r="F132" s="154" t="s">
        <v>60</v>
      </c>
    </row>
    <row r="133" spans="1:6" ht="15" x14ac:dyDescent="0.25">
      <c r="A133" s="19"/>
      <c r="F133" s="154"/>
    </row>
    <row r="134" spans="1:6" ht="15" x14ac:dyDescent="0.25">
      <c r="A134" s="149" t="s">
        <v>87</v>
      </c>
      <c r="B134" s="150"/>
      <c r="C134" s="150"/>
      <c r="D134" s="151"/>
      <c r="E134" s="152"/>
      <c r="F134" s="154"/>
    </row>
    <row r="135" spans="1:6" x14ac:dyDescent="0.2">
      <c r="A135" s="20" t="s">
        <v>147</v>
      </c>
      <c r="B135" s="153"/>
      <c r="C135" s="153">
        <v>75</v>
      </c>
      <c r="D135" s="154" t="s">
        <v>59</v>
      </c>
      <c r="E135" s="151">
        <v>250000</v>
      </c>
      <c r="F135" s="154" t="s">
        <v>60</v>
      </c>
    </row>
    <row r="136" spans="1:6" x14ac:dyDescent="0.2">
      <c r="A136" s="20" t="s">
        <v>148</v>
      </c>
      <c r="B136" s="153"/>
      <c r="C136" s="153">
        <v>97</v>
      </c>
      <c r="D136" s="154" t="s">
        <v>59</v>
      </c>
      <c r="E136" s="151">
        <v>760000</v>
      </c>
      <c r="F136" s="154" t="s">
        <v>60</v>
      </c>
    </row>
    <row r="137" spans="1:6" x14ac:dyDescent="0.2">
      <c r="A137" s="20" t="s">
        <v>150</v>
      </c>
      <c r="B137" s="153"/>
      <c r="C137" s="153">
        <v>116</v>
      </c>
      <c r="D137" s="154" t="s">
        <v>59</v>
      </c>
      <c r="E137" s="151">
        <v>725000</v>
      </c>
      <c r="F137" s="154" t="s">
        <v>60</v>
      </c>
    </row>
    <row r="138" spans="1:6" x14ac:dyDescent="0.2">
      <c r="A138" s="20" t="s">
        <v>167</v>
      </c>
      <c r="B138" s="153"/>
      <c r="C138" s="153">
        <v>103</v>
      </c>
      <c r="D138" s="154" t="s">
        <v>59</v>
      </c>
      <c r="E138" s="151">
        <v>270000</v>
      </c>
      <c r="F138" s="154" t="s">
        <v>60</v>
      </c>
    </row>
    <row r="139" spans="1:6" ht="23.25" x14ac:dyDescent="0.2">
      <c r="A139" s="20" t="s">
        <v>175</v>
      </c>
      <c r="B139" s="153"/>
      <c r="C139" s="153">
        <v>100</v>
      </c>
      <c r="D139" s="154" t="s">
        <v>59</v>
      </c>
      <c r="E139" s="151">
        <v>350000</v>
      </c>
      <c r="F139" s="154" t="s">
        <v>60</v>
      </c>
    </row>
    <row r="140" spans="1:6" ht="15" x14ac:dyDescent="0.25">
      <c r="A140" s="312"/>
      <c r="B140" s="313"/>
      <c r="C140" s="313"/>
      <c r="D140" s="314"/>
      <c r="E140" s="315"/>
      <c r="F140" s="316"/>
    </row>
    <row r="141" spans="1:6" ht="15" x14ac:dyDescent="0.25">
      <c r="A141" s="19"/>
      <c r="D141" s="23"/>
    </row>
    <row r="142" spans="1:6" ht="15" x14ac:dyDescent="0.25">
      <c r="A142" s="289" t="s">
        <v>109</v>
      </c>
      <c r="B142" s="309"/>
      <c r="C142" s="308"/>
      <c r="D142" s="308"/>
      <c r="E142" s="308"/>
      <c r="F142" s="310"/>
    </row>
    <row r="143" spans="1:6" ht="15" x14ac:dyDescent="0.25">
      <c r="A143" s="19"/>
      <c r="B143" s="23"/>
      <c r="C143" s="22"/>
    </row>
    <row r="144" spans="1:6" ht="15" x14ac:dyDescent="0.25">
      <c r="A144" s="149" t="s">
        <v>87</v>
      </c>
      <c r="B144" s="314"/>
      <c r="C144" s="315"/>
      <c r="D144" s="315"/>
      <c r="E144" s="315"/>
      <c r="F144" s="317"/>
    </row>
    <row r="145" spans="1:6" x14ac:dyDescent="0.2">
      <c r="A145" s="20" t="s">
        <v>156</v>
      </c>
      <c r="B145" s="153">
        <v>5256</v>
      </c>
      <c r="C145" s="153"/>
      <c r="D145" s="153" t="s">
        <v>59</v>
      </c>
      <c r="E145" s="153">
        <v>814</v>
      </c>
      <c r="F145" s="156" t="s">
        <v>60</v>
      </c>
    </row>
    <row r="146" spans="1:6" ht="15" x14ac:dyDescent="0.25">
      <c r="A146" s="19"/>
    </row>
    <row r="147" spans="1:6" ht="15" x14ac:dyDescent="0.25">
      <c r="A147" s="37"/>
    </row>
    <row r="148" spans="1:6" ht="15" x14ac:dyDescent="0.25">
      <c r="A148" s="37"/>
    </row>
    <row r="149" spans="1:6" ht="15" x14ac:dyDescent="0.25">
      <c r="A149" s="19"/>
      <c r="B149" s="20"/>
      <c r="C149" s="20"/>
      <c r="D149" s="20"/>
      <c r="E149" s="20"/>
      <c r="F149" s="20"/>
    </row>
    <row r="150" spans="1:6" ht="15" x14ac:dyDescent="0.25">
      <c r="A150" s="312"/>
      <c r="B150" s="313"/>
      <c r="C150" s="313"/>
      <c r="D150" s="315"/>
      <c r="E150" s="315"/>
      <c r="F150" s="315"/>
    </row>
    <row r="151" spans="1:6" ht="15" x14ac:dyDescent="0.25">
      <c r="A151" s="312"/>
      <c r="B151" s="313"/>
      <c r="C151" s="313"/>
      <c r="D151" s="314"/>
      <c r="E151" s="315"/>
      <c r="F151" s="315"/>
    </row>
    <row r="152" spans="1:6" x14ac:dyDescent="0.2">
      <c r="A152" s="25"/>
      <c r="D152" s="39"/>
      <c r="E152" s="39"/>
    </row>
    <row r="153" spans="1:6" ht="15" x14ac:dyDescent="0.25">
      <c r="A153" s="19"/>
    </row>
    <row r="154" spans="1:6" ht="15" x14ac:dyDescent="0.25">
      <c r="A154" s="19"/>
      <c r="D154" s="23"/>
    </row>
    <row r="155" spans="1:6" ht="15" x14ac:dyDescent="0.25">
      <c r="A155" s="19"/>
      <c r="D155" s="23"/>
    </row>
    <row r="156" spans="1:6" ht="15" x14ac:dyDescent="0.25">
      <c r="A156" s="19"/>
      <c r="D156" s="23"/>
    </row>
    <row r="157" spans="1:6" ht="15" x14ac:dyDescent="0.25">
      <c r="A157" s="312"/>
      <c r="B157" s="313"/>
      <c r="C157" s="313"/>
      <c r="D157" s="314"/>
      <c r="E157" s="315"/>
      <c r="F157" s="317"/>
    </row>
    <row r="158" spans="1:6" x14ac:dyDescent="0.2">
      <c r="D158" s="23"/>
      <c r="E158" s="23"/>
      <c r="F158" s="38"/>
    </row>
    <row r="159" spans="1:6" x14ac:dyDescent="0.2">
      <c r="B159" s="22"/>
      <c r="C159" s="22"/>
      <c r="D159" s="23"/>
      <c r="E159" s="23"/>
      <c r="F159" s="22"/>
    </row>
  </sheetData>
  <mergeCells count="5">
    <mergeCell ref="D6:E6"/>
    <mergeCell ref="F6:F7"/>
    <mergeCell ref="A6:A7"/>
    <mergeCell ref="B6:B7"/>
    <mergeCell ref="C6:C7"/>
  </mergeCells>
  <phoneticPr fontId="0" type="noConversion"/>
  <pageMargins left="0.51181102362204722" right="0.39370078740157483" top="0.98425196850393704" bottom="0.98425196850393704" header="0.51181102362204722" footer="0.51181102362204722"/>
  <pageSetup paperSize="9" scale="70" orientation="portrait" cellComments="asDisplayed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E306"/>
  <sheetViews>
    <sheetView zoomScaleNormal="100" zoomScaleSheetLayoutView="75" workbookViewId="0">
      <pane ySplit="7" topLeftCell="A8" activePane="bottomLeft" state="frozen"/>
      <selection activeCell="F38" sqref="F38"/>
      <selection pane="bottomLeft" activeCell="A2" sqref="A2"/>
    </sheetView>
  </sheetViews>
  <sheetFormatPr defaultColWidth="9.140625" defaultRowHeight="14.25" x14ac:dyDescent="0.2"/>
  <cols>
    <col min="1" max="1" width="44" style="25" customWidth="1"/>
    <col min="2" max="2" width="10.7109375" style="22" customWidth="1"/>
    <col min="3" max="4" width="20.7109375" style="22" customWidth="1"/>
    <col min="5" max="5" width="13.7109375" style="26" customWidth="1"/>
    <col min="6" max="16384" width="9.140625" style="20"/>
  </cols>
  <sheetData>
    <row r="2" spans="1:5" ht="15" x14ac:dyDescent="0.25">
      <c r="A2" s="37" t="s">
        <v>2044</v>
      </c>
    </row>
    <row r="3" spans="1:5" ht="15" x14ac:dyDescent="0.25">
      <c r="A3" s="37" t="s">
        <v>32</v>
      </c>
    </row>
    <row r="4" spans="1:5" x14ac:dyDescent="0.2">
      <c r="A4" s="87" t="s">
        <v>31</v>
      </c>
    </row>
    <row r="6" spans="1:5" ht="20.100000000000001" customHeight="1" x14ac:dyDescent="0.2">
      <c r="A6" s="318" t="s">
        <v>50</v>
      </c>
      <c r="B6" s="281" t="s">
        <v>57</v>
      </c>
      <c r="C6" s="281" t="s">
        <v>51</v>
      </c>
      <c r="D6" s="281"/>
      <c r="E6" s="285" t="s">
        <v>16</v>
      </c>
    </row>
    <row r="7" spans="1:5" ht="38.25" customHeight="1" x14ac:dyDescent="0.2">
      <c r="A7" s="318"/>
      <c r="B7" s="281"/>
      <c r="C7" s="283" t="s">
        <v>71</v>
      </c>
      <c r="D7" s="283" t="s">
        <v>72</v>
      </c>
      <c r="E7" s="285"/>
    </row>
    <row r="9" spans="1:5" ht="15" x14ac:dyDescent="0.2">
      <c r="A9" s="88" t="s">
        <v>75</v>
      </c>
      <c r="B9" s="88"/>
      <c r="C9" s="88"/>
      <c r="D9" s="88"/>
      <c r="E9" s="89"/>
    </row>
    <row r="10" spans="1:5" x14ac:dyDescent="0.2">
      <c r="A10" s="90" t="s">
        <v>776</v>
      </c>
      <c r="B10" s="91">
        <v>121</v>
      </c>
      <c r="C10" s="92">
        <v>3752</v>
      </c>
      <c r="D10" s="92" t="s">
        <v>777</v>
      </c>
      <c r="E10" s="89">
        <v>4.2</v>
      </c>
    </row>
    <row r="11" spans="1:5" x14ac:dyDescent="0.2">
      <c r="A11" s="90" t="s">
        <v>778</v>
      </c>
      <c r="B11" s="91">
        <v>111</v>
      </c>
      <c r="C11" s="92" t="s">
        <v>59</v>
      </c>
      <c r="D11" s="92">
        <v>1600</v>
      </c>
      <c r="E11" s="89" t="s">
        <v>60</v>
      </c>
    </row>
    <row r="12" spans="1:5" x14ac:dyDescent="0.2">
      <c r="A12" s="90" t="s">
        <v>779</v>
      </c>
      <c r="B12" s="73">
        <v>111</v>
      </c>
      <c r="C12" s="70">
        <v>2000</v>
      </c>
      <c r="D12" s="70">
        <v>2000</v>
      </c>
      <c r="E12" s="89" t="s">
        <v>1</v>
      </c>
    </row>
    <row r="13" spans="1:5" x14ac:dyDescent="0.2">
      <c r="A13" s="90" t="s">
        <v>780</v>
      </c>
      <c r="B13" s="73">
        <v>100</v>
      </c>
      <c r="C13" s="70">
        <v>2200</v>
      </c>
      <c r="D13" s="70">
        <v>2200</v>
      </c>
      <c r="E13" s="89" t="s">
        <v>1</v>
      </c>
    </row>
    <row r="14" spans="1:5" x14ac:dyDescent="0.2">
      <c r="A14" s="90" t="s">
        <v>781</v>
      </c>
      <c r="B14" s="91">
        <v>105</v>
      </c>
      <c r="C14" s="92" t="s">
        <v>782</v>
      </c>
      <c r="D14" s="92" t="s">
        <v>783</v>
      </c>
      <c r="E14" s="89" t="s">
        <v>1</v>
      </c>
    </row>
    <row r="15" spans="1:5" x14ac:dyDescent="0.2">
      <c r="A15" s="25" t="s">
        <v>784</v>
      </c>
      <c r="B15" s="91">
        <v>111</v>
      </c>
      <c r="C15" s="92" t="s">
        <v>785</v>
      </c>
      <c r="D15" s="92" t="s">
        <v>786</v>
      </c>
      <c r="E15" s="89">
        <v>4.3</v>
      </c>
    </row>
    <row r="16" spans="1:5" x14ac:dyDescent="0.2">
      <c r="A16" s="90" t="s">
        <v>788</v>
      </c>
      <c r="B16" s="73">
        <v>118</v>
      </c>
      <c r="C16" s="92" t="s">
        <v>789</v>
      </c>
      <c r="D16" s="92" t="s">
        <v>789</v>
      </c>
      <c r="E16" s="72" t="s">
        <v>1</v>
      </c>
    </row>
    <row r="17" spans="1:5" x14ac:dyDescent="0.2">
      <c r="A17" s="25" t="s">
        <v>790</v>
      </c>
      <c r="B17" s="91">
        <v>110</v>
      </c>
      <c r="C17" s="92">
        <v>1300</v>
      </c>
      <c r="D17" s="92">
        <v>1300</v>
      </c>
      <c r="E17" s="89" t="s">
        <v>1</v>
      </c>
    </row>
    <row r="18" spans="1:5" ht="15" x14ac:dyDescent="0.25">
      <c r="A18" s="37"/>
      <c r="C18" s="23"/>
      <c r="D18" s="23"/>
    </row>
    <row r="19" spans="1:5" ht="15" x14ac:dyDescent="0.25">
      <c r="A19" s="19" t="s">
        <v>74</v>
      </c>
      <c r="B19" s="73"/>
      <c r="C19" s="70"/>
      <c r="D19" s="70"/>
      <c r="E19" s="73"/>
    </row>
    <row r="20" spans="1:5" x14ac:dyDescent="0.2">
      <c r="A20" s="25" t="s">
        <v>791</v>
      </c>
      <c r="B20" s="22">
        <v>111</v>
      </c>
      <c r="C20" s="23" t="s">
        <v>792</v>
      </c>
      <c r="D20" s="23" t="s">
        <v>792</v>
      </c>
      <c r="E20" s="26" t="s">
        <v>1</v>
      </c>
    </row>
    <row r="21" spans="1:5" x14ac:dyDescent="0.2">
      <c r="A21" s="20" t="s">
        <v>793</v>
      </c>
      <c r="B21" s="73">
        <v>112</v>
      </c>
      <c r="C21" s="70">
        <v>2500</v>
      </c>
      <c r="D21" s="70">
        <v>2500</v>
      </c>
      <c r="E21" s="73" t="s">
        <v>1</v>
      </c>
    </row>
    <row r="22" spans="1:5" x14ac:dyDescent="0.2">
      <c r="A22" s="20" t="s">
        <v>794</v>
      </c>
      <c r="B22" s="73">
        <v>85</v>
      </c>
      <c r="C22" s="70" t="s">
        <v>795</v>
      </c>
      <c r="D22" s="70" t="s">
        <v>795</v>
      </c>
      <c r="E22" s="71" t="s">
        <v>1</v>
      </c>
    </row>
    <row r="23" spans="1:5" x14ac:dyDescent="0.2">
      <c r="A23" s="20"/>
      <c r="B23" s="73">
        <v>111</v>
      </c>
      <c r="C23" s="70" t="s">
        <v>796</v>
      </c>
      <c r="D23" s="70" t="s">
        <v>796</v>
      </c>
      <c r="E23" s="73" t="s">
        <v>1</v>
      </c>
    </row>
    <row r="24" spans="1:5" x14ac:dyDescent="0.2">
      <c r="A24" s="25" t="s">
        <v>797</v>
      </c>
      <c r="B24" s="22">
        <v>173</v>
      </c>
      <c r="C24" s="23">
        <v>1300</v>
      </c>
      <c r="D24" s="23">
        <v>1300</v>
      </c>
      <c r="E24" s="26" t="s">
        <v>1</v>
      </c>
    </row>
    <row r="25" spans="1:5" x14ac:dyDescent="0.2">
      <c r="A25" s="20" t="s">
        <v>798</v>
      </c>
      <c r="B25" s="74">
        <v>87</v>
      </c>
      <c r="C25" s="70">
        <v>1800</v>
      </c>
      <c r="D25" s="70">
        <v>1800</v>
      </c>
      <c r="E25" s="71" t="s">
        <v>1</v>
      </c>
    </row>
    <row r="26" spans="1:5" s="127" customFormat="1" x14ac:dyDescent="0.2">
      <c r="B26" s="181">
        <v>110</v>
      </c>
      <c r="C26" s="133" t="s">
        <v>799</v>
      </c>
      <c r="D26" s="133">
        <v>2600</v>
      </c>
      <c r="E26" s="140">
        <v>4</v>
      </c>
    </row>
    <row r="27" spans="1:5" x14ac:dyDescent="0.2">
      <c r="A27" s="20" t="s">
        <v>800</v>
      </c>
      <c r="B27" s="74">
        <v>112</v>
      </c>
      <c r="C27" s="70">
        <v>3380</v>
      </c>
      <c r="D27" s="70">
        <v>3380</v>
      </c>
      <c r="E27" s="71" t="s">
        <v>1</v>
      </c>
    </row>
    <row r="28" spans="1:5" x14ac:dyDescent="0.2">
      <c r="A28" s="20" t="s">
        <v>801</v>
      </c>
      <c r="B28" s="74">
        <v>74</v>
      </c>
      <c r="C28" s="70">
        <v>1000</v>
      </c>
      <c r="D28" s="70">
        <v>1000</v>
      </c>
      <c r="E28" s="71" t="s">
        <v>1</v>
      </c>
    </row>
    <row r="29" spans="1:5" x14ac:dyDescent="0.2">
      <c r="A29" s="20" t="s">
        <v>802</v>
      </c>
      <c r="B29" s="74">
        <v>106</v>
      </c>
      <c r="C29" s="70">
        <v>2750</v>
      </c>
      <c r="D29" s="70">
        <v>2750</v>
      </c>
      <c r="E29" s="71" t="s">
        <v>1</v>
      </c>
    </row>
    <row r="30" spans="1:5" x14ac:dyDescent="0.2">
      <c r="A30" s="20" t="s">
        <v>803</v>
      </c>
      <c r="B30" s="73">
        <v>116</v>
      </c>
      <c r="C30" s="70" t="s">
        <v>804</v>
      </c>
      <c r="D30" s="70" t="s">
        <v>804</v>
      </c>
      <c r="E30" s="71" t="s">
        <v>1</v>
      </c>
    </row>
    <row r="31" spans="1:5" x14ac:dyDescent="0.2">
      <c r="A31" s="25" t="s">
        <v>805</v>
      </c>
      <c r="B31" s="22">
        <v>111</v>
      </c>
      <c r="C31" s="23" t="s">
        <v>806</v>
      </c>
      <c r="D31" s="23" t="s">
        <v>807</v>
      </c>
      <c r="E31" s="26" t="s">
        <v>1</v>
      </c>
    </row>
    <row r="32" spans="1:5" x14ac:dyDescent="0.2">
      <c r="A32" s="25" t="s">
        <v>808</v>
      </c>
      <c r="B32" s="22">
        <v>116</v>
      </c>
      <c r="C32" s="23">
        <v>2100</v>
      </c>
      <c r="D32" s="23">
        <v>2100</v>
      </c>
      <c r="E32" s="26" t="s">
        <v>1</v>
      </c>
    </row>
    <row r="33" spans="1:5" x14ac:dyDescent="0.2">
      <c r="A33" s="25" t="s">
        <v>809</v>
      </c>
      <c r="B33" s="22">
        <v>116</v>
      </c>
      <c r="C33" s="23" t="s">
        <v>810</v>
      </c>
      <c r="D33" s="23">
        <v>1300</v>
      </c>
      <c r="E33" s="26">
        <v>-3.7</v>
      </c>
    </row>
    <row r="34" spans="1:5" x14ac:dyDescent="0.2">
      <c r="A34" s="25" t="s">
        <v>811</v>
      </c>
      <c r="B34" s="22">
        <v>111</v>
      </c>
      <c r="C34" s="23">
        <v>3000</v>
      </c>
      <c r="D34" s="23">
        <v>3000</v>
      </c>
      <c r="E34" s="26" t="s">
        <v>1</v>
      </c>
    </row>
    <row r="35" spans="1:5" ht="15" x14ac:dyDescent="0.25">
      <c r="A35" s="37"/>
      <c r="C35" s="23"/>
      <c r="D35" s="23"/>
    </row>
    <row r="36" spans="1:5" ht="15" x14ac:dyDescent="0.25">
      <c r="A36" s="37" t="s">
        <v>404</v>
      </c>
      <c r="C36" s="23"/>
      <c r="D36" s="23"/>
      <c r="E36" s="20"/>
    </row>
    <row r="37" spans="1:5" x14ac:dyDescent="0.2">
      <c r="A37" s="25" t="s">
        <v>812</v>
      </c>
      <c r="B37" s="22">
        <v>114</v>
      </c>
      <c r="C37" s="23">
        <v>2200</v>
      </c>
      <c r="D37" s="23">
        <v>2200</v>
      </c>
      <c r="E37" s="26" t="s">
        <v>1</v>
      </c>
    </row>
    <row r="38" spans="1:5" x14ac:dyDescent="0.2">
      <c r="A38" s="25" t="s">
        <v>813</v>
      </c>
      <c r="B38" s="22">
        <v>149</v>
      </c>
      <c r="C38" s="23">
        <v>4000</v>
      </c>
      <c r="D38" s="23">
        <v>4000</v>
      </c>
      <c r="E38" s="22" t="s">
        <v>1</v>
      </c>
    </row>
    <row r="39" spans="1:5" x14ac:dyDescent="0.2">
      <c r="A39" s="25" t="s">
        <v>814</v>
      </c>
      <c r="B39" s="22">
        <v>79</v>
      </c>
      <c r="C39" s="23">
        <v>1725</v>
      </c>
      <c r="D39" s="23">
        <v>1725</v>
      </c>
      <c r="E39" s="26" t="s">
        <v>1</v>
      </c>
    </row>
    <row r="40" spans="1:5" x14ac:dyDescent="0.2">
      <c r="B40" s="22">
        <v>93</v>
      </c>
      <c r="C40" s="23">
        <v>3000</v>
      </c>
      <c r="D40" s="23">
        <v>3000</v>
      </c>
      <c r="E40" s="22" t="s">
        <v>1</v>
      </c>
    </row>
    <row r="41" spans="1:5" ht="15" x14ac:dyDescent="0.25">
      <c r="A41" s="37"/>
      <c r="C41" s="23"/>
      <c r="D41" s="23"/>
    </row>
    <row r="42" spans="1:5" ht="15" x14ac:dyDescent="0.25">
      <c r="A42" s="37" t="s">
        <v>79</v>
      </c>
      <c r="C42" s="23"/>
      <c r="D42" s="23"/>
    </row>
    <row r="43" spans="1:5" x14ac:dyDescent="0.2">
      <c r="A43" s="25" t="s">
        <v>815</v>
      </c>
      <c r="B43" s="22">
        <v>113</v>
      </c>
      <c r="C43" s="23">
        <v>6500</v>
      </c>
      <c r="D43" s="23">
        <v>6500</v>
      </c>
      <c r="E43" s="73" t="s">
        <v>1</v>
      </c>
    </row>
    <row r="44" spans="1:5" x14ac:dyDescent="0.2">
      <c r="A44" s="65" t="s">
        <v>816</v>
      </c>
      <c r="B44" s="129">
        <v>116</v>
      </c>
      <c r="C44" s="133" t="s">
        <v>817</v>
      </c>
      <c r="D44" s="133" t="s">
        <v>817</v>
      </c>
      <c r="E44" s="140" t="s">
        <v>1</v>
      </c>
    </row>
    <row r="45" spans="1:5" x14ac:dyDescent="0.2">
      <c r="A45" s="20"/>
      <c r="B45" s="22">
        <v>138</v>
      </c>
      <c r="C45" s="23">
        <v>6060</v>
      </c>
      <c r="D45" s="23">
        <v>6060</v>
      </c>
      <c r="E45" s="22" t="s">
        <v>1</v>
      </c>
    </row>
    <row r="46" spans="1:5" x14ac:dyDescent="0.2">
      <c r="A46" s="20" t="s">
        <v>818</v>
      </c>
      <c r="B46" s="24">
        <v>111</v>
      </c>
      <c r="C46" s="23" t="s">
        <v>819</v>
      </c>
      <c r="D46" s="23" t="s">
        <v>820</v>
      </c>
      <c r="E46" s="26">
        <v>2.2000000000000002</v>
      </c>
    </row>
    <row r="47" spans="1:5" x14ac:dyDescent="0.2">
      <c r="A47" s="20" t="s">
        <v>431</v>
      </c>
      <c r="B47" s="73">
        <v>116</v>
      </c>
      <c r="C47" s="133" t="s">
        <v>1769</v>
      </c>
      <c r="D47" s="133" t="s">
        <v>1770</v>
      </c>
      <c r="E47" s="80">
        <v>14.6</v>
      </c>
    </row>
    <row r="48" spans="1:5" x14ac:dyDescent="0.2">
      <c r="A48" s="20"/>
      <c r="B48" s="73">
        <v>146</v>
      </c>
      <c r="C48" s="133">
        <v>2200</v>
      </c>
      <c r="D48" s="133">
        <v>2200</v>
      </c>
      <c r="E48" s="80" t="s">
        <v>1</v>
      </c>
    </row>
    <row r="49" spans="1:5" x14ac:dyDescent="0.2">
      <c r="A49" s="20" t="s">
        <v>821</v>
      </c>
      <c r="B49" s="74">
        <v>102</v>
      </c>
      <c r="C49" s="70">
        <v>2200</v>
      </c>
      <c r="D49" s="70">
        <v>2200</v>
      </c>
      <c r="E49" s="71" t="s">
        <v>1</v>
      </c>
    </row>
    <row r="50" spans="1:5" x14ac:dyDescent="0.2">
      <c r="A50" s="20"/>
      <c r="B50" s="74">
        <v>114</v>
      </c>
      <c r="C50" s="70" t="s">
        <v>822</v>
      </c>
      <c r="D50" s="70" t="s">
        <v>823</v>
      </c>
      <c r="E50" s="71">
        <v>10</v>
      </c>
    </row>
    <row r="51" spans="1:5" x14ac:dyDescent="0.2">
      <c r="A51" s="25" t="s">
        <v>146</v>
      </c>
      <c r="B51" s="74">
        <v>111</v>
      </c>
      <c r="C51" s="70" t="s">
        <v>824</v>
      </c>
      <c r="D51" s="70" t="s">
        <v>824</v>
      </c>
      <c r="E51" s="71" t="s">
        <v>1</v>
      </c>
    </row>
    <row r="52" spans="1:5" x14ac:dyDescent="0.2">
      <c r="A52" s="20"/>
      <c r="B52" s="221">
        <v>127</v>
      </c>
      <c r="C52" s="180" t="s">
        <v>1771</v>
      </c>
      <c r="D52" s="180" t="s">
        <v>1771</v>
      </c>
      <c r="E52" s="218" t="s">
        <v>1</v>
      </c>
    </row>
    <row r="53" spans="1:5" x14ac:dyDescent="0.2">
      <c r="A53" s="25" t="s">
        <v>825</v>
      </c>
      <c r="B53" s="130">
        <v>111</v>
      </c>
      <c r="C53" s="180" t="s">
        <v>872</v>
      </c>
      <c r="D53" s="180" t="s">
        <v>1772</v>
      </c>
      <c r="E53" s="218">
        <v>-2.6</v>
      </c>
    </row>
    <row r="54" spans="1:5" x14ac:dyDescent="0.2">
      <c r="A54" s="127" t="s">
        <v>827</v>
      </c>
      <c r="B54" s="130">
        <v>93</v>
      </c>
      <c r="C54" s="180">
        <v>2400</v>
      </c>
      <c r="D54" s="180">
        <v>2400</v>
      </c>
      <c r="E54" s="218" t="s">
        <v>1</v>
      </c>
    </row>
    <row r="55" spans="1:5" x14ac:dyDescent="0.2">
      <c r="A55" s="127"/>
      <c r="B55" s="181">
        <v>112</v>
      </c>
      <c r="C55" s="133">
        <v>1500</v>
      </c>
      <c r="D55" s="133">
        <v>1500</v>
      </c>
      <c r="E55" s="140" t="s">
        <v>1</v>
      </c>
    </row>
    <row r="56" spans="1:5" x14ac:dyDescent="0.2">
      <c r="A56" s="20" t="s">
        <v>666</v>
      </c>
      <c r="B56" s="74">
        <v>111</v>
      </c>
      <c r="C56" s="70" t="s">
        <v>540</v>
      </c>
      <c r="D56" s="70" t="s">
        <v>540</v>
      </c>
      <c r="E56" s="71" t="s">
        <v>1</v>
      </c>
    </row>
    <row r="57" spans="1:5" x14ac:dyDescent="0.2">
      <c r="A57" s="25" t="s">
        <v>829</v>
      </c>
      <c r="B57" s="74">
        <v>157</v>
      </c>
      <c r="C57" s="70" t="s">
        <v>830</v>
      </c>
      <c r="D57" s="70" t="s">
        <v>830</v>
      </c>
      <c r="E57" s="72" t="s">
        <v>1</v>
      </c>
    </row>
    <row r="58" spans="1:5" x14ac:dyDescent="0.2">
      <c r="A58" s="25" t="s">
        <v>831</v>
      </c>
      <c r="B58" s="74">
        <v>105</v>
      </c>
      <c r="C58" s="133" t="s">
        <v>832</v>
      </c>
      <c r="D58" s="70">
        <v>5100</v>
      </c>
      <c r="E58" s="72">
        <v>13.3</v>
      </c>
    </row>
    <row r="59" spans="1:5" x14ac:dyDescent="0.2">
      <c r="A59" s="25" t="s">
        <v>833</v>
      </c>
      <c r="B59" s="74">
        <v>105</v>
      </c>
      <c r="C59" s="70">
        <v>5500</v>
      </c>
      <c r="D59" s="70">
        <v>5500</v>
      </c>
      <c r="E59" s="72" t="s">
        <v>1</v>
      </c>
    </row>
    <row r="60" spans="1:5" x14ac:dyDescent="0.2">
      <c r="A60" s="25" t="s">
        <v>834</v>
      </c>
      <c r="B60" s="74">
        <v>105</v>
      </c>
      <c r="C60" s="70">
        <v>4950</v>
      </c>
      <c r="D60" s="70">
        <v>4950</v>
      </c>
      <c r="E60" s="72" t="s">
        <v>1</v>
      </c>
    </row>
    <row r="61" spans="1:5" x14ac:dyDescent="0.2">
      <c r="A61" s="20" t="s">
        <v>835</v>
      </c>
      <c r="B61" s="73">
        <v>116</v>
      </c>
      <c r="C61" s="93" t="s">
        <v>836</v>
      </c>
      <c r="D61" s="93" t="s">
        <v>837</v>
      </c>
      <c r="E61" s="26" t="s">
        <v>1</v>
      </c>
    </row>
    <row r="62" spans="1:5" x14ac:dyDescent="0.2">
      <c r="A62" s="20"/>
      <c r="B62" s="73">
        <v>135</v>
      </c>
      <c r="C62" s="94">
        <v>2000</v>
      </c>
      <c r="D62" s="94">
        <v>2000</v>
      </c>
      <c r="E62" s="26" t="s">
        <v>1</v>
      </c>
    </row>
    <row r="63" spans="1:5" x14ac:dyDescent="0.2">
      <c r="A63" s="20" t="s">
        <v>838</v>
      </c>
      <c r="B63" s="74">
        <v>111</v>
      </c>
      <c r="C63" s="70" t="s">
        <v>826</v>
      </c>
      <c r="D63" s="70" t="s">
        <v>839</v>
      </c>
      <c r="E63" s="71">
        <v>10.7</v>
      </c>
    </row>
    <row r="64" spans="1:5" x14ac:dyDescent="0.2">
      <c r="A64" s="127" t="s">
        <v>840</v>
      </c>
      <c r="B64" s="74">
        <v>111</v>
      </c>
      <c r="C64" s="70" t="s">
        <v>841</v>
      </c>
      <c r="D64" s="70" t="s">
        <v>841</v>
      </c>
      <c r="E64" s="26" t="s">
        <v>1</v>
      </c>
    </row>
    <row r="65" spans="1:5" x14ac:dyDescent="0.2">
      <c r="A65" s="20"/>
      <c r="B65" s="74">
        <v>132</v>
      </c>
      <c r="C65" s="70">
        <v>4000</v>
      </c>
      <c r="D65" s="70">
        <v>4000</v>
      </c>
      <c r="E65" s="71" t="s">
        <v>1</v>
      </c>
    </row>
    <row r="66" spans="1:5" x14ac:dyDescent="0.2">
      <c r="A66" s="20"/>
      <c r="B66" s="74">
        <v>140</v>
      </c>
      <c r="C66" s="70" t="s">
        <v>842</v>
      </c>
      <c r="D66" s="70" t="s">
        <v>842</v>
      </c>
      <c r="E66" s="71" t="s">
        <v>1</v>
      </c>
    </row>
    <row r="67" spans="1:5" x14ac:dyDescent="0.2">
      <c r="A67" s="20" t="s">
        <v>843</v>
      </c>
      <c r="B67" s="74">
        <v>111</v>
      </c>
      <c r="C67" s="70">
        <v>3600</v>
      </c>
      <c r="D67" s="70">
        <v>3600</v>
      </c>
      <c r="E67" s="72" t="s">
        <v>1</v>
      </c>
    </row>
    <row r="68" spans="1:5" x14ac:dyDescent="0.2">
      <c r="A68" s="20" t="s">
        <v>154</v>
      </c>
      <c r="B68" s="181">
        <v>107</v>
      </c>
      <c r="C68" s="133" t="s">
        <v>844</v>
      </c>
      <c r="D68" s="133">
        <v>4300</v>
      </c>
      <c r="E68" s="140">
        <v>3.6</v>
      </c>
    </row>
    <row r="69" spans="1:5" x14ac:dyDescent="0.2">
      <c r="A69" s="25" t="s">
        <v>845</v>
      </c>
      <c r="B69" s="130">
        <v>88</v>
      </c>
      <c r="C69" s="180" t="s">
        <v>846</v>
      </c>
      <c r="D69" s="180">
        <v>4600</v>
      </c>
      <c r="E69" s="140">
        <v>3.4</v>
      </c>
    </row>
    <row r="70" spans="1:5" x14ac:dyDescent="0.2">
      <c r="A70" s="25" t="s">
        <v>847</v>
      </c>
      <c r="B70" s="222">
        <v>104</v>
      </c>
      <c r="C70" s="94" t="s">
        <v>848</v>
      </c>
      <c r="D70" s="94" t="s">
        <v>848</v>
      </c>
      <c r="E70" s="218" t="s">
        <v>1</v>
      </c>
    </row>
    <row r="71" spans="1:5" x14ac:dyDescent="0.2">
      <c r="A71" s="69"/>
      <c r="B71" s="223">
        <v>111</v>
      </c>
      <c r="C71" s="94">
        <v>10000</v>
      </c>
      <c r="D71" s="94" t="s">
        <v>849</v>
      </c>
      <c r="E71" s="218">
        <v>-5</v>
      </c>
    </row>
    <row r="72" spans="1:5" x14ac:dyDescent="0.2">
      <c r="A72" s="69"/>
      <c r="B72" s="223">
        <v>139</v>
      </c>
      <c r="C72" s="94" t="s">
        <v>850</v>
      </c>
      <c r="D72" s="94" t="s">
        <v>851</v>
      </c>
      <c r="E72" s="218" t="s">
        <v>1</v>
      </c>
    </row>
    <row r="73" spans="1:5" x14ac:dyDescent="0.2">
      <c r="B73" s="222">
        <v>150</v>
      </c>
      <c r="C73" s="94" t="s">
        <v>1773</v>
      </c>
      <c r="D73" s="94" t="s">
        <v>1773</v>
      </c>
      <c r="E73" s="218" t="s">
        <v>1</v>
      </c>
    </row>
    <row r="74" spans="1:5" x14ac:dyDescent="0.2">
      <c r="A74" s="95" t="s">
        <v>852</v>
      </c>
      <c r="B74" s="224">
        <v>153</v>
      </c>
      <c r="C74" s="94" t="s">
        <v>1774</v>
      </c>
      <c r="D74" s="94" t="s">
        <v>1774</v>
      </c>
      <c r="E74" s="218" t="s">
        <v>1</v>
      </c>
    </row>
    <row r="75" spans="1:5" x14ac:dyDescent="0.2">
      <c r="A75" s="25" t="s">
        <v>853</v>
      </c>
      <c r="B75" s="96">
        <v>106</v>
      </c>
      <c r="C75" s="94">
        <v>3500</v>
      </c>
      <c r="D75" s="94">
        <v>3500</v>
      </c>
      <c r="E75" s="26" t="s">
        <v>1</v>
      </c>
    </row>
    <row r="76" spans="1:5" x14ac:dyDescent="0.2">
      <c r="A76" s="20"/>
      <c r="B76" s="96">
        <v>111</v>
      </c>
      <c r="C76" s="94">
        <v>5500</v>
      </c>
      <c r="D76" s="94">
        <v>5500</v>
      </c>
      <c r="E76" s="26" t="s">
        <v>1</v>
      </c>
    </row>
    <row r="77" spans="1:5" x14ac:dyDescent="0.2">
      <c r="A77" s="25" t="s">
        <v>854</v>
      </c>
      <c r="B77" s="22">
        <v>102</v>
      </c>
      <c r="C77" s="23">
        <v>3000</v>
      </c>
      <c r="D77" s="23">
        <v>3000</v>
      </c>
      <c r="E77" s="26" t="s">
        <v>1</v>
      </c>
    </row>
    <row r="78" spans="1:5" x14ac:dyDescent="0.2">
      <c r="A78" s="20" t="s">
        <v>855</v>
      </c>
      <c r="B78" s="74">
        <v>100</v>
      </c>
      <c r="C78" s="70" t="s">
        <v>856</v>
      </c>
      <c r="D78" s="70" t="s">
        <v>856</v>
      </c>
      <c r="E78" s="71" t="s">
        <v>1</v>
      </c>
    </row>
    <row r="79" spans="1:5" x14ac:dyDescent="0.2">
      <c r="A79" s="20" t="s">
        <v>857</v>
      </c>
      <c r="B79" s="74">
        <v>106</v>
      </c>
      <c r="C79" s="70">
        <v>3000</v>
      </c>
      <c r="D79" s="70">
        <v>3000</v>
      </c>
      <c r="E79" s="72" t="s">
        <v>1</v>
      </c>
    </row>
    <row r="80" spans="1:5" x14ac:dyDescent="0.2">
      <c r="A80" s="25" t="s">
        <v>858</v>
      </c>
      <c r="B80" s="73">
        <v>107</v>
      </c>
      <c r="C80" s="70">
        <v>3200</v>
      </c>
      <c r="D80" s="70">
        <v>3200</v>
      </c>
      <c r="E80" s="71" t="s">
        <v>1</v>
      </c>
    </row>
    <row r="81" spans="1:5" x14ac:dyDescent="0.2">
      <c r="A81" s="25" t="s">
        <v>859</v>
      </c>
      <c r="B81" s="22">
        <v>111</v>
      </c>
      <c r="C81" s="23">
        <v>4600</v>
      </c>
      <c r="D81" s="23">
        <v>4600</v>
      </c>
      <c r="E81" s="26" t="s">
        <v>1</v>
      </c>
    </row>
    <row r="82" spans="1:5" x14ac:dyDescent="0.2">
      <c r="A82" s="25" t="s">
        <v>860</v>
      </c>
      <c r="B82" s="96">
        <v>108</v>
      </c>
      <c r="C82" s="23">
        <v>4600</v>
      </c>
      <c r="D82" s="23">
        <v>4600</v>
      </c>
      <c r="E82" s="26" t="s">
        <v>1</v>
      </c>
    </row>
    <row r="83" spans="1:5" x14ac:dyDescent="0.2">
      <c r="A83" s="69"/>
      <c r="B83" s="225">
        <v>111</v>
      </c>
      <c r="C83" s="133" t="s">
        <v>861</v>
      </c>
      <c r="D83" s="133" t="s">
        <v>861</v>
      </c>
      <c r="E83" s="218" t="s">
        <v>1</v>
      </c>
    </row>
    <row r="84" spans="1:5" x14ac:dyDescent="0.2">
      <c r="A84" s="20" t="s">
        <v>862</v>
      </c>
      <c r="B84" s="74">
        <v>111</v>
      </c>
      <c r="C84" s="70" t="s">
        <v>863</v>
      </c>
      <c r="D84" s="70" t="s">
        <v>863</v>
      </c>
      <c r="E84" s="71" t="s">
        <v>1</v>
      </c>
    </row>
    <row r="85" spans="1:5" x14ac:dyDescent="0.2">
      <c r="A85" s="69" t="s">
        <v>864</v>
      </c>
      <c r="B85" s="70">
        <v>109</v>
      </c>
      <c r="C85" s="70">
        <v>1700</v>
      </c>
      <c r="D85" s="70">
        <v>1700</v>
      </c>
      <c r="E85" s="72" t="s">
        <v>1</v>
      </c>
    </row>
    <row r="86" spans="1:5" x14ac:dyDescent="0.2">
      <c r="A86" s="20" t="s">
        <v>865</v>
      </c>
      <c r="B86" s="73">
        <v>105</v>
      </c>
      <c r="C86" s="70">
        <v>3560</v>
      </c>
      <c r="D86" s="70">
        <v>3560</v>
      </c>
      <c r="E86" s="73" t="s">
        <v>1</v>
      </c>
    </row>
    <row r="87" spans="1:5" x14ac:dyDescent="0.2">
      <c r="A87" s="69" t="s">
        <v>866</v>
      </c>
      <c r="B87" s="70">
        <v>130</v>
      </c>
      <c r="C87" s="70">
        <v>4500</v>
      </c>
      <c r="D87" s="70">
        <v>4500</v>
      </c>
      <c r="E87" s="72" t="s">
        <v>1</v>
      </c>
    </row>
    <row r="88" spans="1:5" x14ac:dyDescent="0.2">
      <c r="A88" s="20" t="s">
        <v>867</v>
      </c>
      <c r="B88" s="74">
        <v>108</v>
      </c>
      <c r="C88" s="70" t="s">
        <v>868</v>
      </c>
      <c r="D88" s="70">
        <v>3000</v>
      </c>
      <c r="E88" s="71">
        <v>15.4</v>
      </c>
    </row>
    <row r="89" spans="1:5" x14ac:dyDescent="0.2">
      <c r="A89" s="20" t="s">
        <v>176</v>
      </c>
      <c r="B89" s="74">
        <v>114</v>
      </c>
      <c r="C89" s="70" t="s">
        <v>869</v>
      </c>
      <c r="D89" s="70" t="s">
        <v>869</v>
      </c>
      <c r="E89" s="71" t="s">
        <v>1</v>
      </c>
    </row>
    <row r="90" spans="1:5" x14ac:dyDescent="0.2">
      <c r="A90" s="25" t="s">
        <v>870</v>
      </c>
      <c r="B90" s="74">
        <v>91</v>
      </c>
      <c r="C90" s="23">
        <v>2800</v>
      </c>
      <c r="D90" s="23">
        <v>2800</v>
      </c>
      <c r="E90" s="71" t="s">
        <v>1</v>
      </c>
    </row>
    <row r="91" spans="1:5" x14ac:dyDescent="0.2">
      <c r="A91" s="20" t="s">
        <v>307</v>
      </c>
      <c r="B91" s="22">
        <v>111</v>
      </c>
      <c r="C91" s="70">
        <v>1300</v>
      </c>
      <c r="D91" s="70">
        <v>1300</v>
      </c>
      <c r="E91" s="71" t="s">
        <v>1</v>
      </c>
    </row>
    <row r="92" spans="1:5" x14ac:dyDescent="0.2">
      <c r="A92" s="20" t="s">
        <v>871</v>
      </c>
      <c r="B92" s="73">
        <v>112</v>
      </c>
      <c r="C92" s="70" t="s">
        <v>872</v>
      </c>
      <c r="D92" s="70" t="s">
        <v>872</v>
      </c>
      <c r="E92" s="71" t="s">
        <v>1</v>
      </c>
    </row>
    <row r="93" spans="1:5" x14ac:dyDescent="0.2">
      <c r="A93" s="25" t="s">
        <v>873</v>
      </c>
      <c r="B93" s="96">
        <v>107</v>
      </c>
      <c r="C93" s="23">
        <v>3700</v>
      </c>
      <c r="D93" s="23">
        <v>3700</v>
      </c>
      <c r="E93" s="26" t="s">
        <v>1</v>
      </c>
    </row>
    <row r="94" spans="1:5" x14ac:dyDescent="0.2">
      <c r="A94" s="20" t="s">
        <v>874</v>
      </c>
      <c r="B94" s="74">
        <v>99</v>
      </c>
      <c r="C94" s="70" t="s">
        <v>875</v>
      </c>
      <c r="D94" s="70" t="s">
        <v>876</v>
      </c>
      <c r="E94" s="71">
        <v>4.7</v>
      </c>
    </row>
    <row r="95" spans="1:5" x14ac:dyDescent="0.2">
      <c r="A95" s="25" t="s">
        <v>877</v>
      </c>
      <c r="B95" s="221">
        <v>125</v>
      </c>
      <c r="C95" s="180" t="s">
        <v>878</v>
      </c>
      <c r="D95" s="180" t="s">
        <v>878</v>
      </c>
      <c r="E95" s="218" t="s">
        <v>1</v>
      </c>
    </row>
    <row r="96" spans="1:5" x14ac:dyDescent="0.2">
      <c r="B96" s="24">
        <v>136</v>
      </c>
      <c r="C96" s="23">
        <v>9000</v>
      </c>
      <c r="D96" s="23">
        <v>9000</v>
      </c>
      <c r="E96" s="26" t="s">
        <v>1</v>
      </c>
    </row>
    <row r="97" spans="1:5" x14ac:dyDescent="0.2">
      <c r="A97" s="20" t="s">
        <v>879</v>
      </c>
      <c r="B97" s="73">
        <v>111</v>
      </c>
      <c r="C97" s="70">
        <v>3500</v>
      </c>
      <c r="D97" s="133" t="s">
        <v>880</v>
      </c>
      <c r="E97" s="72">
        <v>5</v>
      </c>
    </row>
    <row r="98" spans="1:5" x14ac:dyDescent="0.2">
      <c r="A98" s="20"/>
      <c r="B98" s="73">
        <v>139</v>
      </c>
      <c r="C98" s="70">
        <v>2000</v>
      </c>
      <c r="D98" s="70">
        <v>2000</v>
      </c>
      <c r="E98" s="72" t="s">
        <v>1</v>
      </c>
    </row>
    <row r="99" spans="1:5" x14ac:dyDescent="0.2">
      <c r="A99" s="20" t="s">
        <v>461</v>
      </c>
      <c r="B99" s="73">
        <v>111</v>
      </c>
      <c r="C99" s="70">
        <v>2800</v>
      </c>
      <c r="D99" s="70">
        <v>2800</v>
      </c>
      <c r="E99" s="72" t="s">
        <v>1</v>
      </c>
    </row>
    <row r="100" spans="1:5" x14ac:dyDescent="0.2">
      <c r="A100" s="20" t="s">
        <v>371</v>
      </c>
      <c r="B100" s="73">
        <v>111</v>
      </c>
      <c r="C100" s="70">
        <v>5000</v>
      </c>
      <c r="D100" s="70">
        <v>5000</v>
      </c>
      <c r="E100" s="72" t="s">
        <v>1</v>
      </c>
    </row>
    <row r="101" spans="1:5" x14ac:dyDescent="0.2">
      <c r="A101" s="25" t="s">
        <v>881</v>
      </c>
      <c r="B101" s="74">
        <v>116</v>
      </c>
      <c r="C101" s="70" t="s">
        <v>882</v>
      </c>
      <c r="D101" s="70" t="s">
        <v>882</v>
      </c>
      <c r="E101" s="71" t="s">
        <v>1</v>
      </c>
    </row>
    <row r="102" spans="1:5" x14ac:dyDescent="0.2">
      <c r="A102" s="25" t="s">
        <v>429</v>
      </c>
      <c r="B102" s="74">
        <v>112</v>
      </c>
      <c r="C102" s="70">
        <v>3800</v>
      </c>
      <c r="D102" s="70">
        <v>3800</v>
      </c>
      <c r="E102" s="71" t="s">
        <v>1</v>
      </c>
    </row>
    <row r="103" spans="1:5" x14ac:dyDescent="0.2">
      <c r="A103" s="25" t="s">
        <v>883</v>
      </c>
      <c r="B103" s="74">
        <v>111</v>
      </c>
      <c r="C103" s="70" t="s">
        <v>884</v>
      </c>
      <c r="D103" s="70" t="s">
        <v>884</v>
      </c>
      <c r="E103" s="71" t="s">
        <v>1</v>
      </c>
    </row>
    <row r="104" spans="1:5" x14ac:dyDescent="0.2">
      <c r="A104" s="20" t="s">
        <v>187</v>
      </c>
      <c r="B104" s="22">
        <v>139</v>
      </c>
      <c r="C104" s="70">
        <v>3600</v>
      </c>
      <c r="D104" s="70">
        <v>3600</v>
      </c>
      <c r="E104" s="73" t="s">
        <v>1</v>
      </c>
    </row>
    <row r="105" spans="1:5" x14ac:dyDescent="0.2">
      <c r="A105" s="25" t="s">
        <v>885</v>
      </c>
      <c r="B105" s="24">
        <v>96</v>
      </c>
      <c r="C105" s="23" t="s">
        <v>886</v>
      </c>
      <c r="D105" s="23" t="s">
        <v>887</v>
      </c>
      <c r="E105" s="26">
        <v>3.6</v>
      </c>
    </row>
    <row r="106" spans="1:5" s="127" customFormat="1" x14ac:dyDescent="0.2">
      <c r="A106" s="226"/>
      <c r="B106" s="221">
        <v>104</v>
      </c>
      <c r="C106" s="180" t="s">
        <v>888</v>
      </c>
      <c r="D106" s="180" t="s">
        <v>888</v>
      </c>
      <c r="E106" s="218" t="s">
        <v>1</v>
      </c>
    </row>
    <row r="107" spans="1:5" x14ac:dyDescent="0.2">
      <c r="A107" s="25" t="s">
        <v>889</v>
      </c>
      <c r="B107" s="24">
        <v>111</v>
      </c>
      <c r="C107" s="23" t="s">
        <v>890</v>
      </c>
      <c r="D107" s="23" t="s">
        <v>890</v>
      </c>
      <c r="E107" s="26" t="s">
        <v>1</v>
      </c>
    </row>
    <row r="108" spans="1:5" x14ac:dyDescent="0.2">
      <c r="A108" s="20" t="s">
        <v>891</v>
      </c>
      <c r="B108" s="129">
        <v>114</v>
      </c>
      <c r="C108" s="133" t="s">
        <v>892</v>
      </c>
      <c r="D108" s="70">
        <v>3000</v>
      </c>
      <c r="E108" s="72">
        <v>4.5</v>
      </c>
    </row>
    <row r="109" spans="1:5" x14ac:dyDescent="0.2">
      <c r="A109" s="20"/>
      <c r="B109" s="97">
        <v>233</v>
      </c>
      <c r="C109" s="70" t="s">
        <v>893</v>
      </c>
      <c r="D109" s="70" t="s">
        <v>893</v>
      </c>
      <c r="E109" s="72" t="s">
        <v>1</v>
      </c>
    </row>
    <row r="110" spans="1:5" x14ac:dyDescent="0.2">
      <c r="C110" s="93"/>
      <c r="D110" s="93"/>
    </row>
    <row r="111" spans="1:5" ht="15" x14ac:dyDescent="0.25">
      <c r="A111" s="19" t="s">
        <v>194</v>
      </c>
      <c r="B111" s="73"/>
      <c r="C111" s="70"/>
      <c r="D111" s="70"/>
      <c r="E111" s="73"/>
    </row>
    <row r="112" spans="1:5" x14ac:dyDescent="0.2">
      <c r="A112" s="127" t="s">
        <v>894</v>
      </c>
      <c r="B112" s="129">
        <v>96</v>
      </c>
      <c r="C112" s="133" t="s">
        <v>719</v>
      </c>
      <c r="D112" s="133" t="s">
        <v>685</v>
      </c>
      <c r="E112" s="140">
        <v>-5.7</v>
      </c>
    </row>
    <row r="113" spans="1:5" x14ac:dyDescent="0.2">
      <c r="A113" s="127"/>
      <c r="B113" s="129">
        <v>105</v>
      </c>
      <c r="C113" s="133" t="s">
        <v>895</v>
      </c>
      <c r="D113" s="133" t="s">
        <v>1775</v>
      </c>
      <c r="E113" s="140">
        <v>7.4</v>
      </c>
    </row>
    <row r="114" spans="1:5" x14ac:dyDescent="0.2">
      <c r="A114" s="127" t="s">
        <v>896</v>
      </c>
      <c r="B114" s="129">
        <v>111</v>
      </c>
      <c r="C114" s="133">
        <v>2000</v>
      </c>
      <c r="D114" s="133">
        <v>2000</v>
      </c>
      <c r="E114" s="140" t="s">
        <v>1</v>
      </c>
    </row>
    <row r="115" spans="1:5" x14ac:dyDescent="0.2">
      <c r="A115" s="127" t="s">
        <v>897</v>
      </c>
      <c r="B115" s="129">
        <v>109</v>
      </c>
      <c r="C115" s="133">
        <v>2300</v>
      </c>
      <c r="D115" s="133">
        <v>2500</v>
      </c>
      <c r="E115" s="140">
        <v>8.6999999999999993</v>
      </c>
    </row>
    <row r="116" spans="1:5" x14ac:dyDescent="0.2">
      <c r="A116" s="127" t="s">
        <v>898</v>
      </c>
      <c r="B116" s="130">
        <v>102</v>
      </c>
      <c r="C116" s="180">
        <v>2000</v>
      </c>
      <c r="D116" s="180">
        <v>2000</v>
      </c>
      <c r="E116" s="218" t="s">
        <v>1</v>
      </c>
    </row>
    <row r="117" spans="1:5" x14ac:dyDescent="0.2">
      <c r="A117" s="127" t="s">
        <v>899</v>
      </c>
      <c r="B117" s="181">
        <v>111</v>
      </c>
      <c r="C117" s="133">
        <v>6000</v>
      </c>
      <c r="D117" s="133">
        <v>6000</v>
      </c>
      <c r="E117" s="129" t="s">
        <v>1</v>
      </c>
    </row>
    <row r="118" spans="1:5" x14ac:dyDescent="0.2">
      <c r="A118" s="127" t="s">
        <v>900</v>
      </c>
      <c r="B118" s="130">
        <v>111</v>
      </c>
      <c r="C118" s="180">
        <v>8000</v>
      </c>
      <c r="D118" s="180">
        <v>8000</v>
      </c>
      <c r="E118" s="218" t="s">
        <v>1</v>
      </c>
    </row>
    <row r="119" spans="1:5" x14ac:dyDescent="0.2">
      <c r="A119" s="20"/>
      <c r="B119" s="74"/>
      <c r="C119" s="70"/>
      <c r="D119" s="70"/>
      <c r="E119" s="73"/>
    </row>
    <row r="120" spans="1:5" ht="15" x14ac:dyDescent="0.25">
      <c r="A120" s="19" t="s">
        <v>77</v>
      </c>
      <c r="B120" s="74"/>
      <c r="C120" s="70"/>
      <c r="D120" s="70"/>
      <c r="E120" s="73"/>
    </row>
    <row r="121" spans="1:5" x14ac:dyDescent="0.2">
      <c r="A121" s="20" t="s">
        <v>901</v>
      </c>
      <c r="B121" s="74">
        <v>112</v>
      </c>
      <c r="C121" s="70">
        <v>2300</v>
      </c>
      <c r="D121" s="70">
        <v>2300</v>
      </c>
      <c r="E121" s="73" t="s">
        <v>1</v>
      </c>
    </row>
    <row r="122" spans="1:5" x14ac:dyDescent="0.2">
      <c r="A122" s="20"/>
      <c r="B122" s="74"/>
      <c r="C122" s="70"/>
      <c r="D122" s="70"/>
      <c r="E122" s="73"/>
    </row>
    <row r="123" spans="1:5" ht="15" x14ac:dyDescent="0.25">
      <c r="A123" s="19" t="s">
        <v>76</v>
      </c>
      <c r="B123" s="73"/>
      <c r="C123" s="70"/>
      <c r="D123" s="70"/>
      <c r="E123" s="73"/>
    </row>
    <row r="124" spans="1:5" x14ac:dyDescent="0.2">
      <c r="A124" s="20" t="s">
        <v>902</v>
      </c>
      <c r="B124" s="22">
        <v>93</v>
      </c>
      <c r="C124" s="23">
        <v>1600</v>
      </c>
      <c r="D124" s="23">
        <v>1600</v>
      </c>
      <c r="E124" s="22" t="s">
        <v>1</v>
      </c>
    </row>
    <row r="125" spans="1:5" x14ac:dyDescent="0.2">
      <c r="A125" s="20" t="s">
        <v>903</v>
      </c>
      <c r="B125" s="22">
        <v>95</v>
      </c>
      <c r="C125" s="23">
        <v>2500</v>
      </c>
      <c r="D125" s="23">
        <v>2500</v>
      </c>
      <c r="E125" s="22" t="s">
        <v>1</v>
      </c>
    </row>
    <row r="126" spans="1:5" x14ac:dyDescent="0.2">
      <c r="A126" s="20" t="s">
        <v>904</v>
      </c>
      <c r="B126" s="73">
        <v>139</v>
      </c>
      <c r="C126" s="70">
        <v>4200</v>
      </c>
      <c r="D126" s="70">
        <v>4200</v>
      </c>
      <c r="E126" s="73" t="s">
        <v>1</v>
      </c>
    </row>
    <row r="127" spans="1:5" x14ac:dyDescent="0.2">
      <c r="A127" s="20" t="s">
        <v>905</v>
      </c>
      <c r="B127" s="74">
        <v>139</v>
      </c>
      <c r="C127" s="70" t="s">
        <v>906</v>
      </c>
      <c r="D127" s="70" t="s">
        <v>906</v>
      </c>
      <c r="E127" s="71" t="s">
        <v>1</v>
      </c>
    </row>
    <row r="128" spans="1:5" x14ac:dyDescent="0.2">
      <c r="A128" s="20" t="s">
        <v>907</v>
      </c>
      <c r="B128" s="73">
        <v>94</v>
      </c>
      <c r="C128" s="70" t="s">
        <v>908</v>
      </c>
      <c r="D128" s="70" t="s">
        <v>908</v>
      </c>
      <c r="E128" s="73" t="s">
        <v>1</v>
      </c>
    </row>
    <row r="129" spans="1:5" x14ac:dyDescent="0.2">
      <c r="A129" s="20"/>
      <c r="B129" s="74"/>
      <c r="C129" s="70"/>
      <c r="D129" s="70"/>
      <c r="E129" s="73"/>
    </row>
    <row r="130" spans="1:5" ht="15" x14ac:dyDescent="0.25">
      <c r="A130" s="37" t="s">
        <v>1566</v>
      </c>
    </row>
    <row r="131" spans="1:5" x14ac:dyDescent="0.2">
      <c r="A131" s="25" t="s">
        <v>1796</v>
      </c>
      <c r="B131" s="22">
        <v>105</v>
      </c>
      <c r="C131" s="22" t="s">
        <v>59</v>
      </c>
      <c r="D131" s="23">
        <v>4500</v>
      </c>
      <c r="E131" s="26" t="s">
        <v>60</v>
      </c>
    </row>
    <row r="132" spans="1:5" x14ac:dyDescent="0.2">
      <c r="A132" s="25" t="s">
        <v>1797</v>
      </c>
      <c r="B132" s="22">
        <v>195</v>
      </c>
      <c r="C132" s="22" t="s">
        <v>59</v>
      </c>
      <c r="D132" s="23">
        <v>4300</v>
      </c>
      <c r="E132" s="26" t="s">
        <v>60</v>
      </c>
    </row>
    <row r="133" spans="1:5" x14ac:dyDescent="0.2">
      <c r="D133" s="23"/>
    </row>
    <row r="134" spans="1:5" ht="15" x14ac:dyDescent="0.25">
      <c r="A134" s="37" t="s">
        <v>1515</v>
      </c>
    </row>
    <row r="135" spans="1:5" x14ac:dyDescent="0.2">
      <c r="A135" s="25" t="s">
        <v>1555</v>
      </c>
      <c r="B135" s="22">
        <v>105</v>
      </c>
      <c r="C135" s="22" t="s">
        <v>59</v>
      </c>
      <c r="D135" s="23">
        <v>1300</v>
      </c>
      <c r="E135" s="26" t="s">
        <v>60</v>
      </c>
    </row>
    <row r="136" spans="1:5" x14ac:dyDescent="0.2">
      <c r="A136" s="25" t="s">
        <v>1798</v>
      </c>
      <c r="B136" s="22">
        <v>111</v>
      </c>
      <c r="C136" s="23">
        <v>3450</v>
      </c>
      <c r="D136" s="23">
        <v>3450</v>
      </c>
      <c r="E136" s="26" t="s">
        <v>1</v>
      </c>
    </row>
    <row r="137" spans="1:5" x14ac:dyDescent="0.2">
      <c r="A137" s="25" t="s">
        <v>1542</v>
      </c>
      <c r="B137" s="22">
        <v>111</v>
      </c>
      <c r="C137" s="23">
        <v>2000</v>
      </c>
      <c r="D137" s="23">
        <v>2000</v>
      </c>
      <c r="E137" s="26" t="s">
        <v>1</v>
      </c>
    </row>
    <row r="138" spans="1:5" x14ac:dyDescent="0.2">
      <c r="A138" s="25" t="s">
        <v>1799</v>
      </c>
      <c r="B138" s="22">
        <v>46</v>
      </c>
      <c r="C138" s="22" t="s">
        <v>59</v>
      </c>
      <c r="D138" s="23">
        <v>1000</v>
      </c>
      <c r="E138" s="26" t="s">
        <v>60</v>
      </c>
    </row>
    <row r="139" spans="1:5" x14ac:dyDescent="0.2">
      <c r="A139" s="25" t="s">
        <v>1800</v>
      </c>
      <c r="B139" s="22">
        <v>118</v>
      </c>
      <c r="C139" s="22" t="s">
        <v>59</v>
      </c>
      <c r="D139" s="22" t="s">
        <v>960</v>
      </c>
      <c r="E139" s="26" t="s">
        <v>60</v>
      </c>
    </row>
    <row r="140" spans="1:5" x14ac:dyDescent="0.2">
      <c r="A140" s="25" t="s">
        <v>1801</v>
      </c>
      <c r="B140" s="22">
        <v>116</v>
      </c>
      <c r="C140" s="23" t="s">
        <v>59</v>
      </c>
      <c r="D140" s="23">
        <v>4300</v>
      </c>
      <c r="E140" s="26" t="s">
        <v>60</v>
      </c>
    </row>
    <row r="141" spans="1:5" x14ac:dyDescent="0.2">
      <c r="A141" s="25" t="s">
        <v>1802</v>
      </c>
      <c r="B141" s="22">
        <v>135</v>
      </c>
      <c r="C141" s="23" t="s">
        <v>59</v>
      </c>
      <c r="D141" s="23">
        <v>2000</v>
      </c>
      <c r="E141" s="26" t="s">
        <v>60</v>
      </c>
    </row>
    <row r="142" spans="1:5" x14ac:dyDescent="0.2">
      <c r="A142" s="25" t="s">
        <v>1803</v>
      </c>
      <c r="B142" s="22">
        <v>79</v>
      </c>
      <c r="C142" s="23" t="s">
        <v>59</v>
      </c>
      <c r="D142" s="23">
        <v>1200</v>
      </c>
      <c r="E142" s="26" t="s">
        <v>60</v>
      </c>
    </row>
    <row r="143" spans="1:5" x14ac:dyDescent="0.2">
      <c r="A143" s="25" t="s">
        <v>1804</v>
      </c>
      <c r="B143" s="22">
        <v>56</v>
      </c>
      <c r="C143" s="23" t="s">
        <v>59</v>
      </c>
      <c r="D143" s="23">
        <v>2500</v>
      </c>
      <c r="E143" s="26" t="s">
        <v>60</v>
      </c>
    </row>
    <row r="144" spans="1:5" x14ac:dyDescent="0.2">
      <c r="A144" s="25" t="s">
        <v>1805</v>
      </c>
      <c r="B144" s="22">
        <v>151</v>
      </c>
      <c r="C144" s="23">
        <v>3200</v>
      </c>
      <c r="D144" s="23">
        <v>3200</v>
      </c>
      <c r="E144" s="26" t="s">
        <v>1</v>
      </c>
    </row>
    <row r="145" spans="1:5" x14ac:dyDescent="0.2">
      <c r="A145" s="25" t="s">
        <v>1806</v>
      </c>
      <c r="B145" s="22">
        <v>111</v>
      </c>
      <c r="C145" s="23">
        <v>1000</v>
      </c>
      <c r="D145" s="23">
        <v>1000</v>
      </c>
      <c r="E145" s="26" t="s">
        <v>1</v>
      </c>
    </row>
    <row r="146" spans="1:5" x14ac:dyDescent="0.2">
      <c r="C146" s="23"/>
      <c r="D146" s="23"/>
    </row>
    <row r="147" spans="1:5" ht="15" x14ac:dyDescent="0.25">
      <c r="A147" s="19" t="s">
        <v>130</v>
      </c>
      <c r="B147" s="74"/>
      <c r="C147" s="70"/>
      <c r="D147" s="70"/>
      <c r="E147" s="73"/>
    </row>
    <row r="148" spans="1:5" x14ac:dyDescent="0.2">
      <c r="A148" s="25" t="s">
        <v>145</v>
      </c>
      <c r="B148" s="22">
        <v>116</v>
      </c>
      <c r="C148" s="23" t="s">
        <v>744</v>
      </c>
      <c r="D148" s="23" t="s">
        <v>744</v>
      </c>
      <c r="E148" s="26" t="s">
        <v>1</v>
      </c>
    </row>
    <row r="149" spans="1:5" x14ac:dyDescent="0.2">
      <c r="A149" s="25" t="s">
        <v>909</v>
      </c>
      <c r="B149" s="22">
        <v>116</v>
      </c>
      <c r="C149" s="23">
        <v>4000</v>
      </c>
      <c r="D149" s="23">
        <v>4000</v>
      </c>
      <c r="E149" s="26" t="s">
        <v>1</v>
      </c>
    </row>
    <row r="150" spans="1:5" x14ac:dyDescent="0.2">
      <c r="A150" s="25" t="s">
        <v>910</v>
      </c>
      <c r="B150" s="22">
        <v>128</v>
      </c>
      <c r="C150" s="23" t="s">
        <v>537</v>
      </c>
      <c r="D150" s="23" t="s">
        <v>537</v>
      </c>
      <c r="E150" s="26" t="s">
        <v>1</v>
      </c>
    </row>
    <row r="151" spans="1:5" x14ac:dyDescent="0.2">
      <c r="A151" s="25" t="s">
        <v>911</v>
      </c>
      <c r="B151" s="22">
        <v>111</v>
      </c>
      <c r="C151" s="23">
        <v>1500</v>
      </c>
      <c r="D151" s="23">
        <v>1500</v>
      </c>
      <c r="E151" s="26" t="s">
        <v>1</v>
      </c>
    </row>
    <row r="152" spans="1:5" x14ac:dyDescent="0.2">
      <c r="A152" s="25" t="s">
        <v>912</v>
      </c>
      <c r="B152" s="22">
        <v>208</v>
      </c>
      <c r="C152" s="23" t="s">
        <v>744</v>
      </c>
      <c r="D152" s="23" t="s">
        <v>744</v>
      </c>
      <c r="E152" s="26" t="s">
        <v>1</v>
      </c>
    </row>
    <row r="153" spans="1:5" x14ac:dyDescent="0.2">
      <c r="A153" s="20" t="s">
        <v>913</v>
      </c>
      <c r="B153" s="74">
        <v>105</v>
      </c>
      <c r="C153" s="70" t="s">
        <v>914</v>
      </c>
      <c r="D153" s="70" t="s">
        <v>914</v>
      </c>
      <c r="E153" s="71" t="s">
        <v>1</v>
      </c>
    </row>
    <row r="154" spans="1:5" x14ac:dyDescent="0.2">
      <c r="A154" s="20" t="s">
        <v>915</v>
      </c>
      <c r="B154" s="74">
        <v>111</v>
      </c>
      <c r="C154" s="70">
        <v>800</v>
      </c>
      <c r="D154" s="70">
        <v>800</v>
      </c>
      <c r="E154" s="73" t="s">
        <v>1</v>
      </c>
    </row>
    <row r="155" spans="1:5" x14ac:dyDescent="0.2">
      <c r="A155" s="20" t="s">
        <v>916</v>
      </c>
      <c r="B155" s="74">
        <v>111</v>
      </c>
      <c r="C155" s="70" t="s">
        <v>917</v>
      </c>
      <c r="D155" s="70" t="s">
        <v>917</v>
      </c>
      <c r="E155" s="71" t="s">
        <v>1</v>
      </c>
    </row>
    <row r="156" spans="1:5" x14ac:dyDescent="0.2">
      <c r="A156" s="20" t="s">
        <v>918</v>
      </c>
      <c r="B156" s="74">
        <v>116</v>
      </c>
      <c r="C156" s="70" t="s">
        <v>837</v>
      </c>
      <c r="D156" s="70" t="s">
        <v>837</v>
      </c>
      <c r="E156" s="71" t="s">
        <v>1</v>
      </c>
    </row>
    <row r="157" spans="1:5" x14ac:dyDescent="0.2">
      <c r="A157" s="20" t="s">
        <v>919</v>
      </c>
      <c r="B157" s="74">
        <v>111</v>
      </c>
      <c r="C157" s="70">
        <v>2000</v>
      </c>
      <c r="D157" s="70">
        <v>2000</v>
      </c>
      <c r="E157" s="71" t="s">
        <v>1</v>
      </c>
    </row>
    <row r="158" spans="1:5" x14ac:dyDescent="0.2">
      <c r="A158" s="20" t="s">
        <v>920</v>
      </c>
      <c r="B158" s="74">
        <v>105</v>
      </c>
      <c r="C158" s="70" t="s">
        <v>921</v>
      </c>
      <c r="D158" s="70" t="s">
        <v>921</v>
      </c>
      <c r="E158" s="71" t="s">
        <v>1</v>
      </c>
    </row>
    <row r="159" spans="1:5" x14ac:dyDescent="0.2">
      <c r="A159" s="20"/>
      <c r="B159" s="74"/>
      <c r="C159" s="70"/>
      <c r="D159" s="70"/>
      <c r="E159" s="73"/>
    </row>
    <row r="160" spans="1:5" ht="15" x14ac:dyDescent="0.25">
      <c r="A160" s="19" t="s">
        <v>87</v>
      </c>
      <c r="B160" s="73"/>
      <c r="C160" s="70"/>
      <c r="D160" s="70"/>
      <c r="E160" s="71"/>
    </row>
    <row r="161" spans="1:5" x14ac:dyDescent="0.2">
      <c r="A161" s="20" t="s">
        <v>922</v>
      </c>
      <c r="B161" s="74">
        <v>110</v>
      </c>
      <c r="C161" s="70" t="s">
        <v>923</v>
      </c>
      <c r="D161" s="70" t="s">
        <v>923</v>
      </c>
      <c r="E161" s="71" t="s">
        <v>1</v>
      </c>
    </row>
    <row r="162" spans="1:5" x14ac:dyDescent="0.2">
      <c r="A162" s="20" t="s">
        <v>924</v>
      </c>
      <c r="B162" s="74">
        <v>110</v>
      </c>
      <c r="C162" s="70" t="s">
        <v>925</v>
      </c>
      <c r="D162" s="70" t="s">
        <v>926</v>
      </c>
      <c r="E162" s="71">
        <v>18.899999999999999</v>
      </c>
    </row>
    <row r="163" spans="1:5" x14ac:dyDescent="0.2">
      <c r="A163" s="20" t="s">
        <v>927</v>
      </c>
      <c r="B163" s="74">
        <v>124</v>
      </c>
      <c r="C163" s="70">
        <v>2500</v>
      </c>
      <c r="D163" s="70">
        <v>2500</v>
      </c>
      <c r="E163" s="71" t="s">
        <v>1</v>
      </c>
    </row>
    <row r="164" spans="1:5" x14ac:dyDescent="0.2">
      <c r="A164" s="20" t="s">
        <v>147</v>
      </c>
      <c r="B164" s="73">
        <v>114</v>
      </c>
      <c r="C164" s="70">
        <v>4200</v>
      </c>
      <c r="D164" s="70">
        <v>4200</v>
      </c>
      <c r="E164" s="71" t="s">
        <v>1</v>
      </c>
    </row>
    <row r="165" spans="1:5" x14ac:dyDescent="0.2">
      <c r="A165" s="20" t="s">
        <v>148</v>
      </c>
      <c r="B165" s="74">
        <v>111</v>
      </c>
      <c r="C165" s="70" t="s">
        <v>796</v>
      </c>
      <c r="D165" s="70" t="s">
        <v>796</v>
      </c>
      <c r="E165" s="71" t="s">
        <v>1</v>
      </c>
    </row>
    <row r="166" spans="1:5" x14ac:dyDescent="0.2">
      <c r="A166" s="20" t="s">
        <v>928</v>
      </c>
      <c r="B166" s="74">
        <v>111</v>
      </c>
      <c r="C166" s="70">
        <v>2500</v>
      </c>
      <c r="D166" s="70">
        <v>2500</v>
      </c>
      <c r="E166" s="71" t="s">
        <v>1</v>
      </c>
    </row>
    <row r="167" spans="1:5" x14ac:dyDescent="0.2">
      <c r="A167" s="20" t="s">
        <v>929</v>
      </c>
      <c r="B167" s="74">
        <v>94</v>
      </c>
      <c r="C167" s="70">
        <v>2000</v>
      </c>
      <c r="D167" s="70">
        <v>2000</v>
      </c>
      <c r="E167" s="71" t="s">
        <v>1</v>
      </c>
    </row>
    <row r="168" spans="1:5" x14ac:dyDescent="0.2">
      <c r="A168" s="20" t="s">
        <v>930</v>
      </c>
      <c r="B168" s="74">
        <v>105</v>
      </c>
      <c r="C168" s="70">
        <v>3700</v>
      </c>
      <c r="D168" s="70">
        <v>3700</v>
      </c>
      <c r="E168" s="71" t="s">
        <v>1</v>
      </c>
    </row>
    <row r="169" spans="1:5" x14ac:dyDescent="0.2">
      <c r="A169" s="20" t="s">
        <v>931</v>
      </c>
      <c r="B169" s="74">
        <v>111</v>
      </c>
      <c r="C169" s="70">
        <v>3630</v>
      </c>
      <c r="D169" s="70">
        <v>3630</v>
      </c>
      <c r="E169" s="71" t="s">
        <v>1</v>
      </c>
    </row>
    <row r="170" spans="1:5" x14ac:dyDescent="0.2">
      <c r="A170" s="90" t="s">
        <v>932</v>
      </c>
      <c r="B170" s="98">
        <v>107</v>
      </c>
      <c r="C170" s="99" t="s">
        <v>933</v>
      </c>
      <c r="D170" s="99" t="s">
        <v>933</v>
      </c>
      <c r="E170" s="72" t="s">
        <v>1</v>
      </c>
    </row>
    <row r="171" spans="1:5" x14ac:dyDescent="0.2">
      <c r="A171" s="25" t="s">
        <v>934</v>
      </c>
      <c r="B171" s="22">
        <v>93</v>
      </c>
      <c r="C171" s="23">
        <v>5500</v>
      </c>
      <c r="D171" s="23">
        <v>5500</v>
      </c>
      <c r="E171" s="100" t="s">
        <v>1</v>
      </c>
    </row>
    <row r="172" spans="1:5" x14ac:dyDescent="0.2">
      <c r="B172" s="22">
        <v>102</v>
      </c>
      <c r="C172" s="23" t="s">
        <v>935</v>
      </c>
      <c r="D172" s="23" t="s">
        <v>935</v>
      </c>
      <c r="E172" s="100" t="s">
        <v>1</v>
      </c>
    </row>
    <row r="173" spans="1:5" x14ac:dyDescent="0.2">
      <c r="A173" s="20" t="s">
        <v>936</v>
      </c>
      <c r="B173" s="24">
        <v>117</v>
      </c>
      <c r="C173" s="70" t="s">
        <v>937</v>
      </c>
      <c r="D173" s="70">
        <v>3300</v>
      </c>
      <c r="E173" s="71">
        <v>4.8</v>
      </c>
    </row>
    <row r="174" spans="1:5" x14ac:dyDescent="0.2">
      <c r="A174" s="69" t="s">
        <v>170</v>
      </c>
      <c r="B174" s="22">
        <v>116</v>
      </c>
      <c r="C174" s="23" t="s">
        <v>842</v>
      </c>
      <c r="D174" s="23" t="s">
        <v>842</v>
      </c>
      <c r="E174" s="100" t="s">
        <v>1</v>
      </c>
    </row>
    <row r="175" spans="1:5" x14ac:dyDescent="0.2">
      <c r="A175" s="20" t="s">
        <v>938</v>
      </c>
      <c r="B175" s="74">
        <v>85</v>
      </c>
      <c r="C175" s="70">
        <v>2500</v>
      </c>
      <c r="D175" s="70">
        <v>2500</v>
      </c>
      <c r="E175" s="71" t="s">
        <v>1</v>
      </c>
    </row>
    <row r="176" spans="1:5" x14ac:dyDescent="0.2">
      <c r="A176" s="20" t="s">
        <v>939</v>
      </c>
      <c r="B176" s="74">
        <v>111</v>
      </c>
      <c r="C176" s="133" t="s">
        <v>1370</v>
      </c>
      <c r="D176" s="133" t="s">
        <v>1370</v>
      </c>
      <c r="E176" s="71" t="s">
        <v>1</v>
      </c>
    </row>
    <row r="177" spans="1:5" x14ac:dyDescent="0.2">
      <c r="A177" s="20" t="s">
        <v>940</v>
      </c>
      <c r="B177" s="74">
        <v>111</v>
      </c>
      <c r="C177" s="70">
        <v>2920</v>
      </c>
      <c r="D177" s="70">
        <v>2920</v>
      </c>
      <c r="E177" s="71" t="s">
        <v>1</v>
      </c>
    </row>
    <row r="178" spans="1:5" x14ac:dyDescent="0.2">
      <c r="A178" s="20" t="s">
        <v>941</v>
      </c>
      <c r="B178" s="74">
        <v>108</v>
      </c>
      <c r="C178" s="70">
        <v>2700</v>
      </c>
      <c r="D178" s="70">
        <v>2700</v>
      </c>
      <c r="E178" s="71" t="s">
        <v>1</v>
      </c>
    </row>
    <row r="179" spans="1:5" x14ac:dyDescent="0.2">
      <c r="A179" s="20" t="s">
        <v>942</v>
      </c>
      <c r="B179" s="74">
        <v>111</v>
      </c>
      <c r="C179" s="70" t="s">
        <v>943</v>
      </c>
      <c r="D179" s="70" t="s">
        <v>943</v>
      </c>
      <c r="E179" s="71" t="s">
        <v>1</v>
      </c>
    </row>
    <row r="180" spans="1:5" x14ac:dyDescent="0.2">
      <c r="A180" s="20" t="s">
        <v>944</v>
      </c>
      <c r="B180" s="74">
        <v>120</v>
      </c>
      <c r="C180" s="70">
        <v>2500</v>
      </c>
      <c r="D180" s="70">
        <v>2500</v>
      </c>
      <c r="E180" s="71" t="s">
        <v>1</v>
      </c>
    </row>
    <row r="181" spans="1:5" x14ac:dyDescent="0.2">
      <c r="A181" s="20" t="s">
        <v>447</v>
      </c>
      <c r="B181" s="73">
        <v>116</v>
      </c>
      <c r="C181" s="70" t="s">
        <v>945</v>
      </c>
      <c r="D181" s="70" t="s">
        <v>945</v>
      </c>
      <c r="E181" s="70" t="s">
        <v>1</v>
      </c>
    </row>
    <row r="182" spans="1:5" x14ac:dyDescent="0.2">
      <c r="A182" s="20"/>
      <c r="B182" s="74">
        <v>139</v>
      </c>
      <c r="C182" s="70">
        <v>2200</v>
      </c>
      <c r="D182" s="70">
        <v>2200</v>
      </c>
      <c r="E182" s="71" t="s">
        <v>1</v>
      </c>
    </row>
    <row r="183" spans="1:5" x14ac:dyDescent="0.2">
      <c r="A183" s="20" t="s">
        <v>946</v>
      </c>
      <c r="B183" s="74">
        <v>187</v>
      </c>
      <c r="C183" s="70">
        <v>1600</v>
      </c>
      <c r="D183" s="70">
        <v>1600</v>
      </c>
      <c r="E183" s="71" t="s">
        <v>1</v>
      </c>
    </row>
    <row r="184" spans="1:5" x14ac:dyDescent="0.2">
      <c r="A184" s="20" t="s">
        <v>947</v>
      </c>
      <c r="B184" s="73">
        <v>116</v>
      </c>
      <c r="C184" s="70">
        <v>2300</v>
      </c>
      <c r="D184" s="70">
        <v>2300</v>
      </c>
      <c r="E184" s="71" t="s">
        <v>1</v>
      </c>
    </row>
    <row r="185" spans="1:5" x14ac:dyDescent="0.2">
      <c r="A185" s="20" t="s">
        <v>948</v>
      </c>
      <c r="B185" s="74">
        <v>97</v>
      </c>
      <c r="C185" s="70">
        <v>2500</v>
      </c>
      <c r="D185" s="70">
        <v>2500</v>
      </c>
      <c r="E185" s="71" t="s">
        <v>1</v>
      </c>
    </row>
    <row r="186" spans="1:5" x14ac:dyDescent="0.2">
      <c r="A186" s="20"/>
      <c r="B186" s="20"/>
      <c r="C186" s="75"/>
      <c r="D186" s="75"/>
      <c r="E186" s="20"/>
    </row>
    <row r="187" spans="1:5" ht="15" x14ac:dyDescent="0.25">
      <c r="A187" s="19" t="s">
        <v>110</v>
      </c>
      <c r="B187" s="73"/>
      <c r="C187" s="70"/>
      <c r="D187" s="70"/>
      <c r="E187" s="71"/>
    </row>
    <row r="188" spans="1:5" x14ac:dyDescent="0.2">
      <c r="A188" s="20" t="s">
        <v>949</v>
      </c>
      <c r="B188" s="73">
        <v>116</v>
      </c>
      <c r="C188" s="70" t="s">
        <v>950</v>
      </c>
      <c r="D188" s="70" t="s">
        <v>950</v>
      </c>
      <c r="E188" s="71" t="s">
        <v>1</v>
      </c>
    </row>
    <row r="189" spans="1:5" x14ac:dyDescent="0.2">
      <c r="A189" s="20" t="s">
        <v>951</v>
      </c>
      <c r="B189" s="73">
        <v>105</v>
      </c>
      <c r="C189" s="70">
        <v>5000</v>
      </c>
      <c r="D189" s="70">
        <v>5000</v>
      </c>
      <c r="E189" s="71" t="s">
        <v>1</v>
      </c>
    </row>
    <row r="190" spans="1:5" x14ac:dyDescent="0.2">
      <c r="A190" s="20"/>
      <c r="B190" s="74">
        <v>111</v>
      </c>
      <c r="C190" s="70">
        <v>3000</v>
      </c>
      <c r="D190" s="70">
        <v>3000</v>
      </c>
      <c r="E190" s="71" t="s">
        <v>1</v>
      </c>
    </row>
    <row r="191" spans="1:5" x14ac:dyDescent="0.2">
      <c r="A191" s="20" t="s">
        <v>952</v>
      </c>
      <c r="B191" s="74">
        <v>111</v>
      </c>
      <c r="C191" s="70">
        <v>4000</v>
      </c>
      <c r="D191" s="70">
        <v>4000</v>
      </c>
      <c r="E191" s="71" t="s">
        <v>1</v>
      </c>
    </row>
    <row r="192" spans="1:5" x14ac:dyDescent="0.2">
      <c r="A192" s="20" t="s">
        <v>953</v>
      </c>
      <c r="B192" s="74">
        <v>111</v>
      </c>
      <c r="C192" s="70" t="s">
        <v>954</v>
      </c>
      <c r="D192" s="70" t="s">
        <v>917</v>
      </c>
      <c r="E192" s="71" t="s">
        <v>1</v>
      </c>
    </row>
    <row r="193" spans="1:5" x14ac:dyDescent="0.2">
      <c r="A193" s="20" t="s">
        <v>955</v>
      </c>
      <c r="B193" s="74">
        <v>111</v>
      </c>
      <c r="C193" s="70">
        <v>2500</v>
      </c>
      <c r="D193" s="70" t="s">
        <v>956</v>
      </c>
      <c r="E193" s="71" t="s">
        <v>1</v>
      </c>
    </row>
    <row r="194" spans="1:5" x14ac:dyDescent="0.2">
      <c r="A194" s="20" t="s">
        <v>957</v>
      </c>
      <c r="B194" s="74">
        <v>93</v>
      </c>
      <c r="C194" s="70">
        <v>4000</v>
      </c>
      <c r="D194" s="70">
        <v>4000</v>
      </c>
      <c r="E194" s="71" t="s">
        <v>1</v>
      </c>
    </row>
    <row r="195" spans="1:5" x14ac:dyDescent="0.2">
      <c r="A195" s="20" t="s">
        <v>958</v>
      </c>
      <c r="B195" s="74">
        <v>139</v>
      </c>
      <c r="C195" s="70" t="s">
        <v>59</v>
      </c>
      <c r="D195" s="70">
        <v>1500</v>
      </c>
      <c r="E195" s="71" t="s">
        <v>60</v>
      </c>
    </row>
    <row r="196" spans="1:5" x14ac:dyDescent="0.2">
      <c r="A196" s="20" t="s">
        <v>959</v>
      </c>
      <c r="B196" s="73">
        <v>102</v>
      </c>
      <c r="C196" s="70">
        <v>4500</v>
      </c>
      <c r="D196" s="70" t="s">
        <v>960</v>
      </c>
      <c r="E196" s="71">
        <v>-5.6</v>
      </c>
    </row>
    <row r="197" spans="1:5" x14ac:dyDescent="0.2">
      <c r="A197" s="20" t="s">
        <v>961</v>
      </c>
      <c r="B197" s="73">
        <v>111</v>
      </c>
      <c r="C197" s="70">
        <v>3700</v>
      </c>
      <c r="D197" s="70">
        <v>3700</v>
      </c>
      <c r="E197" s="71" t="s">
        <v>1</v>
      </c>
    </row>
    <row r="198" spans="1:5" x14ac:dyDescent="0.2">
      <c r="A198" s="25" t="s">
        <v>962</v>
      </c>
      <c r="B198" s="74">
        <v>147</v>
      </c>
      <c r="C198" s="70" t="s">
        <v>963</v>
      </c>
      <c r="D198" s="70" t="s">
        <v>963</v>
      </c>
      <c r="E198" s="71" t="s">
        <v>1</v>
      </c>
    </row>
    <row r="199" spans="1:5" x14ac:dyDescent="0.2">
      <c r="A199" s="20" t="s">
        <v>964</v>
      </c>
      <c r="B199" s="24">
        <v>82</v>
      </c>
      <c r="C199" s="23">
        <v>3000</v>
      </c>
      <c r="D199" s="23" t="s">
        <v>965</v>
      </c>
      <c r="E199" s="26" t="s">
        <v>1</v>
      </c>
    </row>
    <row r="200" spans="1:5" x14ac:dyDescent="0.2">
      <c r="A200" s="20" t="s">
        <v>185</v>
      </c>
      <c r="B200" s="24">
        <v>111</v>
      </c>
      <c r="C200" s="23" t="s">
        <v>59</v>
      </c>
      <c r="D200" s="23">
        <v>3000</v>
      </c>
      <c r="E200" s="26" t="s">
        <v>60</v>
      </c>
    </row>
    <row r="201" spans="1:5" ht="15" customHeight="1" x14ac:dyDescent="0.2">
      <c r="A201" s="20" t="s">
        <v>966</v>
      </c>
      <c r="B201" s="74">
        <v>85</v>
      </c>
      <c r="C201" s="70">
        <v>1400</v>
      </c>
      <c r="D201" s="70">
        <v>1400</v>
      </c>
      <c r="E201" s="71" t="s">
        <v>1</v>
      </c>
    </row>
    <row r="202" spans="1:5" x14ac:dyDescent="0.2">
      <c r="A202" s="20"/>
      <c r="B202" s="74">
        <v>111</v>
      </c>
      <c r="C202" s="70">
        <v>1900</v>
      </c>
      <c r="D202" s="70">
        <v>1900</v>
      </c>
      <c r="E202" s="71" t="s">
        <v>1</v>
      </c>
    </row>
    <row r="203" spans="1:5" x14ac:dyDescent="0.2">
      <c r="A203" s="20"/>
      <c r="B203" s="74">
        <v>187</v>
      </c>
      <c r="C203" s="70">
        <v>2970</v>
      </c>
      <c r="D203" s="70">
        <v>2970</v>
      </c>
      <c r="E203" s="71" t="s">
        <v>1</v>
      </c>
    </row>
    <row r="204" spans="1:5" ht="15" x14ac:dyDescent="0.25">
      <c r="A204" s="19" t="s">
        <v>81</v>
      </c>
      <c r="B204" s="20"/>
      <c r="C204" s="75"/>
      <c r="D204" s="75"/>
      <c r="E204" s="20"/>
    </row>
    <row r="205" spans="1:5" x14ac:dyDescent="0.2">
      <c r="A205" s="20" t="s">
        <v>967</v>
      </c>
      <c r="B205" s="73">
        <v>93</v>
      </c>
      <c r="C205" s="70">
        <v>1100</v>
      </c>
      <c r="D205" s="70">
        <v>1100</v>
      </c>
      <c r="E205" s="73" t="s">
        <v>1</v>
      </c>
    </row>
    <row r="206" spans="1:5" x14ac:dyDescent="0.2">
      <c r="A206" s="90" t="s">
        <v>968</v>
      </c>
      <c r="B206" s="22">
        <v>93</v>
      </c>
      <c r="C206" s="23">
        <v>2800</v>
      </c>
      <c r="D206" s="23">
        <v>2800</v>
      </c>
      <c r="E206" s="26" t="s">
        <v>1</v>
      </c>
    </row>
    <row r="207" spans="1:5" x14ac:dyDescent="0.2">
      <c r="A207" s="90" t="s">
        <v>969</v>
      </c>
      <c r="B207" s="22">
        <v>114</v>
      </c>
      <c r="C207" s="23">
        <v>2000</v>
      </c>
      <c r="D207" s="23">
        <v>2000</v>
      </c>
      <c r="E207" s="22" t="s">
        <v>1</v>
      </c>
    </row>
    <row r="208" spans="1:5" x14ac:dyDescent="0.2">
      <c r="A208" s="90" t="s">
        <v>173</v>
      </c>
      <c r="B208" s="22">
        <v>102</v>
      </c>
      <c r="C208" s="23">
        <v>5000</v>
      </c>
      <c r="D208" s="23">
        <v>5000</v>
      </c>
      <c r="E208" s="22" t="s">
        <v>1</v>
      </c>
    </row>
    <row r="209" spans="1:5" x14ac:dyDescent="0.2">
      <c r="A209" s="90"/>
      <c r="B209" s="22">
        <v>111</v>
      </c>
      <c r="C209" s="23">
        <v>4500</v>
      </c>
      <c r="D209" s="23">
        <v>4500</v>
      </c>
      <c r="E209" s="22" t="s">
        <v>1</v>
      </c>
    </row>
    <row r="210" spans="1:5" x14ac:dyDescent="0.2">
      <c r="A210" s="90" t="s">
        <v>970</v>
      </c>
      <c r="B210" s="22">
        <v>92</v>
      </c>
      <c r="C210" s="23">
        <v>2500</v>
      </c>
      <c r="D210" s="23">
        <v>2500</v>
      </c>
      <c r="E210" s="22" t="s">
        <v>1</v>
      </c>
    </row>
    <row r="211" spans="1:5" x14ac:dyDescent="0.2">
      <c r="A211" s="90" t="s">
        <v>971</v>
      </c>
      <c r="B211" s="22">
        <v>111</v>
      </c>
      <c r="C211" s="23" t="s">
        <v>783</v>
      </c>
      <c r="D211" s="23" t="s">
        <v>783</v>
      </c>
      <c r="E211" s="22" t="s">
        <v>1</v>
      </c>
    </row>
    <row r="212" spans="1:5" x14ac:dyDescent="0.2">
      <c r="A212" s="20"/>
      <c r="C212" s="23"/>
      <c r="D212" s="23"/>
    </row>
    <row r="213" spans="1:5" s="127" customFormat="1" ht="15" x14ac:dyDescent="0.2">
      <c r="A213" s="227" t="s">
        <v>1622</v>
      </c>
      <c r="B213" s="129"/>
      <c r="C213" s="129"/>
      <c r="D213" s="129"/>
      <c r="E213" s="140"/>
    </row>
    <row r="214" spans="1:5" s="139" customFormat="1" x14ac:dyDescent="0.2">
      <c r="A214" s="139" t="s">
        <v>1705</v>
      </c>
      <c r="B214" s="129">
        <v>100</v>
      </c>
      <c r="C214" s="213" t="s">
        <v>582</v>
      </c>
      <c r="D214" s="129" t="s">
        <v>1376</v>
      </c>
      <c r="E214" s="140">
        <f>SUM(1500-1600)/1600*100</f>
        <v>-6.25</v>
      </c>
    </row>
    <row r="215" spans="1:5" s="127" customFormat="1" x14ac:dyDescent="0.2">
      <c r="A215" s="128" t="s">
        <v>1777</v>
      </c>
      <c r="B215" s="129">
        <v>74</v>
      </c>
      <c r="C215" s="213">
        <v>1000</v>
      </c>
      <c r="D215" s="180">
        <v>1000</v>
      </c>
      <c r="E215" s="140" t="s">
        <v>1</v>
      </c>
    </row>
    <row r="216" spans="1:5" s="127" customFormat="1" x14ac:dyDescent="0.2">
      <c r="A216" s="139" t="s">
        <v>1684</v>
      </c>
      <c r="B216" s="129">
        <v>112</v>
      </c>
      <c r="C216" s="213" t="s">
        <v>59</v>
      </c>
      <c r="D216" s="180">
        <v>1100</v>
      </c>
      <c r="E216" s="140" t="s">
        <v>60</v>
      </c>
    </row>
    <row r="217" spans="1:5" s="139" customFormat="1" x14ac:dyDescent="0.2">
      <c r="A217" s="278" t="s">
        <v>1706</v>
      </c>
      <c r="B217" s="129">
        <v>110</v>
      </c>
      <c r="C217" s="213" t="s">
        <v>1013</v>
      </c>
      <c r="D217" s="133" t="s">
        <v>1399</v>
      </c>
      <c r="E217" s="140">
        <v>17.899999999999999</v>
      </c>
    </row>
    <row r="218" spans="1:5" s="127" customFormat="1" x14ac:dyDescent="0.2">
      <c r="A218" s="277" t="s">
        <v>1778</v>
      </c>
      <c r="B218" s="129">
        <v>100</v>
      </c>
      <c r="C218" s="213">
        <v>1500</v>
      </c>
      <c r="D218" s="133">
        <v>1900</v>
      </c>
      <c r="E218" s="140">
        <f>SUM(D218-C218)/C218*100</f>
        <v>26.666666666666668</v>
      </c>
    </row>
    <row r="219" spans="1:5" s="127" customFormat="1" x14ac:dyDescent="0.2">
      <c r="A219" s="139" t="s">
        <v>1779</v>
      </c>
      <c r="B219" s="129">
        <v>95</v>
      </c>
      <c r="C219" s="213" t="s">
        <v>59</v>
      </c>
      <c r="D219" s="133">
        <v>1000</v>
      </c>
      <c r="E219" s="140" t="s">
        <v>60</v>
      </c>
    </row>
    <row r="220" spans="1:5" s="127" customFormat="1" x14ac:dyDescent="0.2">
      <c r="A220" s="139" t="s">
        <v>1780</v>
      </c>
      <c r="B220" s="129">
        <v>119</v>
      </c>
      <c r="C220" s="213" t="s">
        <v>570</v>
      </c>
      <c r="D220" s="129" t="s">
        <v>1415</v>
      </c>
      <c r="E220" s="140">
        <f>SUM(1600-1750)/1750*100</f>
        <v>-8.5714285714285712</v>
      </c>
    </row>
    <row r="221" spans="1:5" s="127" customFormat="1" x14ac:dyDescent="0.2">
      <c r="A221" s="139" t="s">
        <v>1781</v>
      </c>
      <c r="B221" s="129">
        <v>138</v>
      </c>
      <c r="C221" s="213">
        <v>1500</v>
      </c>
      <c r="D221" s="180">
        <v>1400</v>
      </c>
      <c r="E221" s="140">
        <f>SUM(D221-C221)/C221*100</f>
        <v>-6.666666666666667</v>
      </c>
    </row>
    <row r="222" spans="1:5" s="127" customFormat="1" x14ac:dyDescent="0.2">
      <c r="A222" s="139" t="s">
        <v>1712</v>
      </c>
      <c r="B222" s="129">
        <v>95</v>
      </c>
      <c r="C222" s="213" t="s">
        <v>59</v>
      </c>
      <c r="D222" s="130" t="s">
        <v>743</v>
      </c>
      <c r="E222" s="140" t="s">
        <v>60</v>
      </c>
    </row>
    <row r="223" spans="1:5" s="127" customFormat="1" x14ac:dyDescent="0.2">
      <c r="A223" s="128" t="s">
        <v>1782</v>
      </c>
      <c r="B223" s="129">
        <v>115</v>
      </c>
      <c r="C223" s="129">
        <v>950</v>
      </c>
      <c r="D223" s="130" t="s">
        <v>699</v>
      </c>
      <c r="E223" s="140">
        <f>SUM(775-C223)/C223*100</f>
        <v>-18.421052631578945</v>
      </c>
    </row>
    <row r="224" spans="1:5" s="127" customFormat="1" x14ac:dyDescent="0.2">
      <c r="A224" s="278" t="s">
        <v>1685</v>
      </c>
      <c r="B224" s="129">
        <v>164</v>
      </c>
      <c r="C224" s="129" t="s">
        <v>522</v>
      </c>
      <c r="D224" s="129" t="s">
        <v>1783</v>
      </c>
      <c r="E224" s="140">
        <f>SUM(1950-1550)/1550*100</f>
        <v>25.806451612903224</v>
      </c>
    </row>
    <row r="225" spans="1:5" s="127" customFormat="1" x14ac:dyDescent="0.2">
      <c r="A225" s="128" t="s">
        <v>1784</v>
      </c>
      <c r="B225" s="129">
        <v>105</v>
      </c>
      <c r="C225" s="228" t="s">
        <v>59</v>
      </c>
      <c r="D225" s="129" t="s">
        <v>1785</v>
      </c>
      <c r="E225" s="140" t="s">
        <v>60</v>
      </c>
    </row>
    <row r="226" spans="1:5" s="130" customFormat="1" x14ac:dyDescent="0.2">
      <c r="A226" s="128" t="s">
        <v>1786</v>
      </c>
      <c r="B226" s="129">
        <v>106</v>
      </c>
      <c r="C226" s="133" t="s">
        <v>1787</v>
      </c>
      <c r="D226" s="133" t="s">
        <v>1787</v>
      </c>
      <c r="E226" s="140" t="s">
        <v>1</v>
      </c>
    </row>
    <row r="227" spans="1:5" s="127" customFormat="1" x14ac:dyDescent="0.2">
      <c r="A227" s="278" t="s">
        <v>1676</v>
      </c>
      <c r="B227" s="129">
        <v>112</v>
      </c>
      <c r="C227" s="213">
        <v>600</v>
      </c>
      <c r="D227" s="129" t="s">
        <v>695</v>
      </c>
      <c r="E227" s="140">
        <v>16.7</v>
      </c>
    </row>
    <row r="228" spans="1:5" s="139" customFormat="1" x14ac:dyDescent="0.2">
      <c r="A228" s="277" t="s">
        <v>1788</v>
      </c>
      <c r="B228" s="129">
        <v>104</v>
      </c>
      <c r="C228" s="213" t="s">
        <v>1394</v>
      </c>
      <c r="D228" s="129" t="s">
        <v>514</v>
      </c>
      <c r="E228" s="140">
        <v>-8.6</v>
      </c>
    </row>
    <row r="229" spans="1:5" s="127" customFormat="1" x14ac:dyDescent="0.2">
      <c r="A229" s="139" t="s">
        <v>1789</v>
      </c>
      <c r="B229" s="129">
        <v>104</v>
      </c>
      <c r="C229" s="213">
        <v>2700</v>
      </c>
      <c r="D229" s="180">
        <v>2700</v>
      </c>
      <c r="E229" s="140" t="s">
        <v>1</v>
      </c>
    </row>
    <row r="230" spans="1:5" s="127" customFormat="1" x14ac:dyDescent="0.2">
      <c r="A230" s="139" t="s">
        <v>1790</v>
      </c>
      <c r="B230" s="129">
        <v>85</v>
      </c>
      <c r="C230" s="213">
        <v>2100</v>
      </c>
      <c r="D230" s="180">
        <v>2200</v>
      </c>
      <c r="E230" s="140">
        <f>SUM(D230-C230)/C230*100</f>
        <v>4.7619047619047619</v>
      </c>
    </row>
    <row r="231" spans="1:5" s="127" customFormat="1" x14ac:dyDescent="0.2">
      <c r="A231" s="128" t="s">
        <v>1791</v>
      </c>
      <c r="B231" s="129">
        <v>104</v>
      </c>
      <c r="C231" s="213">
        <v>2500</v>
      </c>
      <c r="D231" s="180">
        <v>2500</v>
      </c>
      <c r="E231" s="140" t="s">
        <v>1</v>
      </c>
    </row>
    <row r="232" spans="1:5" s="127" customFormat="1" x14ac:dyDescent="0.2">
      <c r="A232" s="139" t="s">
        <v>1708</v>
      </c>
      <c r="B232" s="129">
        <v>157</v>
      </c>
      <c r="C232" s="133" t="s">
        <v>1421</v>
      </c>
      <c r="D232" s="133" t="s">
        <v>1421</v>
      </c>
      <c r="E232" s="140" t="s">
        <v>1</v>
      </c>
    </row>
    <row r="233" spans="1:5" s="127" customFormat="1" x14ac:dyDescent="0.2">
      <c r="A233" s="128" t="s">
        <v>1713</v>
      </c>
      <c r="B233" s="129">
        <v>50</v>
      </c>
      <c r="C233" s="213" t="s">
        <v>59</v>
      </c>
      <c r="D233" s="130" t="s">
        <v>1792</v>
      </c>
      <c r="E233" s="140" t="s">
        <v>60</v>
      </c>
    </row>
    <row r="234" spans="1:5" s="127" customFormat="1" x14ac:dyDescent="0.2">
      <c r="A234" s="139" t="s">
        <v>1644</v>
      </c>
      <c r="B234" s="129">
        <v>117</v>
      </c>
      <c r="C234" s="213" t="s">
        <v>59</v>
      </c>
      <c r="D234" s="180">
        <v>1050</v>
      </c>
      <c r="E234" s="140" t="s">
        <v>60</v>
      </c>
    </row>
    <row r="235" spans="1:5" s="139" customFormat="1" x14ac:dyDescent="0.2">
      <c r="A235" s="139" t="s">
        <v>1793</v>
      </c>
      <c r="B235" s="129">
        <v>104</v>
      </c>
      <c r="C235" s="213">
        <v>1800</v>
      </c>
      <c r="D235" s="133">
        <v>2700</v>
      </c>
      <c r="E235" s="140">
        <f>SUM(2700-1800)/1800*10</f>
        <v>5</v>
      </c>
    </row>
    <row r="236" spans="1:5" s="127" customFormat="1" x14ac:dyDescent="0.2">
      <c r="A236" s="139" t="s">
        <v>1794</v>
      </c>
      <c r="B236" s="129">
        <v>93</v>
      </c>
      <c r="C236" s="213" t="s">
        <v>59</v>
      </c>
      <c r="D236" s="180">
        <v>2800</v>
      </c>
      <c r="E236" s="140" t="s">
        <v>60</v>
      </c>
    </row>
    <row r="237" spans="1:5" s="127" customFormat="1" x14ac:dyDescent="0.2">
      <c r="A237" s="139" t="s">
        <v>1795</v>
      </c>
      <c r="B237" s="129">
        <v>97</v>
      </c>
      <c r="C237" s="213" t="s">
        <v>59</v>
      </c>
      <c r="D237" s="180">
        <v>2700</v>
      </c>
      <c r="E237" s="140" t="s">
        <v>60</v>
      </c>
    </row>
    <row r="238" spans="1:5" s="139" customFormat="1" x14ac:dyDescent="0.2">
      <c r="A238" s="278" t="s">
        <v>1710</v>
      </c>
      <c r="B238" s="129">
        <v>104</v>
      </c>
      <c r="C238" s="229">
        <v>1300</v>
      </c>
      <c r="D238" s="129" t="s">
        <v>591</v>
      </c>
      <c r="E238" s="140">
        <v>15.4</v>
      </c>
    </row>
    <row r="239" spans="1:5" s="139" customFormat="1" x14ac:dyDescent="0.2">
      <c r="A239" s="128"/>
      <c r="B239" s="129"/>
      <c r="C239" s="229"/>
      <c r="D239" s="129"/>
      <c r="E239" s="140"/>
    </row>
    <row r="240" spans="1:5" ht="15" x14ac:dyDescent="0.25">
      <c r="A240" s="37" t="s">
        <v>1536</v>
      </c>
    </row>
    <row r="241" spans="1:5" x14ac:dyDescent="0.2">
      <c r="A241" s="25" t="s">
        <v>1807</v>
      </c>
      <c r="B241" s="22">
        <v>108</v>
      </c>
      <c r="C241" s="22" t="s">
        <v>59</v>
      </c>
      <c r="D241" s="23">
        <v>3300</v>
      </c>
      <c r="E241" s="26" t="s">
        <v>60</v>
      </c>
    </row>
    <row r="242" spans="1:5" x14ac:dyDescent="0.2">
      <c r="A242" s="25" t="s">
        <v>1808</v>
      </c>
      <c r="B242" s="22">
        <v>109</v>
      </c>
      <c r="C242" s="23" t="s">
        <v>59</v>
      </c>
      <c r="D242" s="23">
        <v>4500</v>
      </c>
      <c r="E242" s="26" t="s">
        <v>60</v>
      </c>
    </row>
    <row r="243" spans="1:5" x14ac:dyDescent="0.2">
      <c r="A243" s="25" t="s">
        <v>1809</v>
      </c>
      <c r="B243" s="22">
        <v>115</v>
      </c>
      <c r="C243" s="23" t="s">
        <v>59</v>
      </c>
      <c r="D243" s="23">
        <v>1800</v>
      </c>
      <c r="E243" s="26" t="s">
        <v>60</v>
      </c>
    </row>
    <row r="244" spans="1:5" x14ac:dyDescent="0.2">
      <c r="A244" s="20" t="s">
        <v>1810</v>
      </c>
      <c r="B244" s="22">
        <v>120</v>
      </c>
      <c r="C244" s="22" t="s">
        <v>59</v>
      </c>
      <c r="D244" s="23">
        <v>5000</v>
      </c>
      <c r="E244" s="26" t="s">
        <v>60</v>
      </c>
    </row>
    <row r="245" spans="1:5" x14ac:dyDescent="0.2">
      <c r="A245" s="20"/>
      <c r="D245" s="23"/>
    </row>
    <row r="246" spans="1:5" ht="15" x14ac:dyDescent="0.25">
      <c r="A246" s="19" t="s">
        <v>131</v>
      </c>
      <c r="C246" s="23"/>
      <c r="D246" s="23"/>
    </row>
    <row r="247" spans="1:5" x14ac:dyDescent="0.2">
      <c r="A247" s="20" t="s">
        <v>972</v>
      </c>
      <c r="B247" s="22">
        <v>117</v>
      </c>
      <c r="C247" s="23" t="s">
        <v>973</v>
      </c>
      <c r="D247" s="23" t="s">
        <v>973</v>
      </c>
      <c r="E247" s="26" t="s">
        <v>1</v>
      </c>
    </row>
    <row r="248" spans="1:5" x14ac:dyDescent="0.2">
      <c r="A248" s="20" t="s">
        <v>974</v>
      </c>
      <c r="B248" s="22">
        <v>117</v>
      </c>
      <c r="C248" s="23">
        <v>4000</v>
      </c>
      <c r="D248" s="23">
        <v>4000</v>
      </c>
      <c r="E248" s="26" t="s">
        <v>1</v>
      </c>
    </row>
    <row r="249" spans="1:5" x14ac:dyDescent="0.2">
      <c r="A249" s="20" t="s">
        <v>975</v>
      </c>
      <c r="B249" s="22">
        <v>108</v>
      </c>
      <c r="C249" s="23">
        <v>3559</v>
      </c>
      <c r="D249" s="23">
        <v>3559</v>
      </c>
      <c r="E249" s="26" t="s">
        <v>1</v>
      </c>
    </row>
    <row r="250" spans="1:5" x14ac:dyDescent="0.2">
      <c r="A250" s="20" t="s">
        <v>976</v>
      </c>
      <c r="B250" s="22">
        <v>122</v>
      </c>
      <c r="C250" s="23" t="s">
        <v>59</v>
      </c>
      <c r="D250" s="23">
        <v>4000</v>
      </c>
      <c r="E250" s="26" t="s">
        <v>60</v>
      </c>
    </row>
    <row r="251" spans="1:5" x14ac:dyDescent="0.2">
      <c r="A251" s="20" t="s">
        <v>977</v>
      </c>
      <c r="B251" s="22">
        <v>93</v>
      </c>
      <c r="C251" s="23">
        <v>3200</v>
      </c>
      <c r="D251" s="23" t="s">
        <v>978</v>
      </c>
      <c r="E251" s="26">
        <v>3.1</v>
      </c>
    </row>
    <row r="252" spans="1:5" x14ac:dyDescent="0.2">
      <c r="A252" s="20"/>
      <c r="C252" s="23"/>
      <c r="D252" s="23"/>
    </row>
    <row r="253" spans="1:5" ht="15" x14ac:dyDescent="0.25">
      <c r="A253" s="19" t="s">
        <v>183</v>
      </c>
      <c r="C253" s="23"/>
      <c r="D253" s="23"/>
    </row>
    <row r="254" spans="1:5" x14ac:dyDescent="0.2">
      <c r="A254" s="20" t="s">
        <v>432</v>
      </c>
      <c r="B254" s="22">
        <v>116</v>
      </c>
      <c r="C254" s="23" t="s">
        <v>979</v>
      </c>
      <c r="D254" s="23" t="s">
        <v>979</v>
      </c>
      <c r="E254" s="26" t="s">
        <v>1</v>
      </c>
    </row>
    <row r="255" spans="1:5" x14ac:dyDescent="0.2">
      <c r="A255" s="20"/>
      <c r="C255" s="23"/>
      <c r="D255" s="23"/>
    </row>
    <row r="256" spans="1:5" ht="15" x14ac:dyDescent="0.25">
      <c r="A256" s="37" t="s">
        <v>1518</v>
      </c>
      <c r="C256" s="23"/>
      <c r="D256" s="23"/>
    </row>
    <row r="257" spans="1:5" s="65" customFormat="1" x14ac:dyDescent="0.2">
      <c r="A257" s="69" t="s">
        <v>1560</v>
      </c>
      <c r="B257" s="73">
        <v>53</v>
      </c>
      <c r="C257" s="133">
        <v>1700</v>
      </c>
      <c r="D257" s="70" t="s">
        <v>610</v>
      </c>
      <c r="E257" s="71">
        <v>6.7</v>
      </c>
    </row>
    <row r="258" spans="1:5" s="65" customFormat="1" x14ac:dyDescent="0.2">
      <c r="A258" s="65" t="s">
        <v>1811</v>
      </c>
      <c r="B258" s="73">
        <v>140</v>
      </c>
      <c r="C258" s="70" t="s">
        <v>59</v>
      </c>
      <c r="D258" s="70">
        <v>1200</v>
      </c>
      <c r="E258" s="71" t="s">
        <v>60</v>
      </c>
    </row>
    <row r="259" spans="1:5" s="65" customFormat="1" x14ac:dyDescent="0.2">
      <c r="A259" s="69" t="s">
        <v>1812</v>
      </c>
      <c r="B259" s="73">
        <v>77</v>
      </c>
      <c r="C259" s="70">
        <v>2200</v>
      </c>
      <c r="D259" s="70">
        <v>2200</v>
      </c>
      <c r="E259" s="71" t="s">
        <v>1</v>
      </c>
    </row>
    <row r="260" spans="1:5" s="65" customFormat="1" x14ac:dyDescent="0.2">
      <c r="A260" s="278" t="s">
        <v>1813</v>
      </c>
      <c r="B260" s="73">
        <v>126</v>
      </c>
      <c r="C260" s="70" t="s">
        <v>2036</v>
      </c>
      <c r="D260" s="70" t="s">
        <v>2037</v>
      </c>
      <c r="E260" s="71">
        <v>-5.8</v>
      </c>
    </row>
    <row r="261" spans="1:5" x14ac:dyDescent="0.2">
      <c r="A261" s="25" t="s">
        <v>1814</v>
      </c>
      <c r="B261" s="22">
        <v>70</v>
      </c>
      <c r="C261" s="23">
        <v>2500</v>
      </c>
      <c r="D261" s="23">
        <v>2500</v>
      </c>
      <c r="E261" s="26" t="s">
        <v>1</v>
      </c>
    </row>
    <row r="262" spans="1:5" x14ac:dyDescent="0.2">
      <c r="A262" s="25" t="s">
        <v>1815</v>
      </c>
      <c r="B262" s="22">
        <v>118</v>
      </c>
      <c r="C262" s="23">
        <v>3900</v>
      </c>
      <c r="D262" s="23">
        <v>3900</v>
      </c>
      <c r="E262" s="26" t="s">
        <v>1</v>
      </c>
    </row>
    <row r="263" spans="1:5" x14ac:dyDescent="0.2">
      <c r="B263" s="22">
        <v>141</v>
      </c>
      <c r="C263" s="23" t="s">
        <v>59</v>
      </c>
      <c r="D263" s="23" t="s">
        <v>1816</v>
      </c>
      <c r="E263" s="26" t="s">
        <v>60</v>
      </c>
    </row>
    <row r="264" spans="1:5" s="65" customFormat="1" x14ac:dyDescent="0.2">
      <c r="A264" s="69" t="s">
        <v>1817</v>
      </c>
      <c r="B264" s="73">
        <v>123</v>
      </c>
      <c r="C264" s="70">
        <v>2800</v>
      </c>
      <c r="D264" s="70">
        <v>2800</v>
      </c>
      <c r="E264" s="71" t="s">
        <v>1</v>
      </c>
    </row>
    <row r="265" spans="1:5" x14ac:dyDescent="0.2">
      <c r="A265" s="25" t="s">
        <v>1818</v>
      </c>
      <c r="B265" s="22">
        <v>113</v>
      </c>
      <c r="C265" s="23" t="s">
        <v>59</v>
      </c>
      <c r="D265" s="23" t="s">
        <v>1819</v>
      </c>
      <c r="E265" s="26" t="s">
        <v>60</v>
      </c>
    </row>
    <row r="266" spans="1:5" x14ac:dyDescent="0.2">
      <c r="A266" s="69" t="s">
        <v>1820</v>
      </c>
      <c r="B266" s="73">
        <v>139</v>
      </c>
      <c r="C266" s="133">
        <v>1900</v>
      </c>
      <c r="D266" s="70">
        <v>1900</v>
      </c>
      <c r="E266" s="71" t="s">
        <v>1</v>
      </c>
    </row>
    <row r="267" spans="1:5" x14ac:dyDescent="0.2">
      <c r="A267" s="25" t="s">
        <v>1821</v>
      </c>
      <c r="B267" s="22">
        <v>116</v>
      </c>
      <c r="C267" s="22" t="s">
        <v>1776</v>
      </c>
      <c r="D267" s="22" t="s">
        <v>1776</v>
      </c>
      <c r="E267" s="26" t="s">
        <v>1</v>
      </c>
    </row>
    <row r="268" spans="1:5" s="127" customFormat="1" x14ac:dyDescent="0.2">
      <c r="A268" s="226" t="s">
        <v>1822</v>
      </c>
      <c r="B268" s="130">
        <v>111</v>
      </c>
      <c r="C268" s="180">
        <v>2000</v>
      </c>
      <c r="D268" s="180" t="s">
        <v>796</v>
      </c>
      <c r="E268" s="218">
        <v>12.5</v>
      </c>
    </row>
    <row r="269" spans="1:5" x14ac:dyDescent="0.2">
      <c r="A269" s="25" t="s">
        <v>1823</v>
      </c>
      <c r="B269" s="22">
        <v>110</v>
      </c>
      <c r="C269" s="23">
        <v>3200</v>
      </c>
      <c r="D269" s="23">
        <v>3200</v>
      </c>
      <c r="E269" s="26" t="s">
        <v>1</v>
      </c>
    </row>
    <row r="270" spans="1:5" x14ac:dyDescent="0.2">
      <c r="A270" s="25" t="s">
        <v>1824</v>
      </c>
      <c r="B270" s="22">
        <v>139</v>
      </c>
      <c r="C270" s="23">
        <v>4500</v>
      </c>
      <c r="D270" s="23">
        <v>4000</v>
      </c>
      <c r="E270" s="26">
        <v>-11.1</v>
      </c>
    </row>
    <row r="271" spans="1:5" s="139" customFormat="1" x14ac:dyDescent="0.2">
      <c r="A271" s="128" t="s">
        <v>1825</v>
      </c>
      <c r="B271" s="129">
        <v>143</v>
      </c>
      <c r="C271" s="133" t="s">
        <v>59</v>
      </c>
      <c r="D271" s="133">
        <v>2900</v>
      </c>
      <c r="E271" s="140" t="s">
        <v>60</v>
      </c>
    </row>
    <row r="272" spans="1:5" x14ac:dyDescent="0.2">
      <c r="A272" s="20" t="s">
        <v>1826</v>
      </c>
      <c r="B272" s="22">
        <v>52</v>
      </c>
      <c r="C272" s="23">
        <v>1900</v>
      </c>
      <c r="D272" s="23">
        <v>1900</v>
      </c>
      <c r="E272" s="26" t="s">
        <v>60</v>
      </c>
    </row>
    <row r="273" spans="1:5" x14ac:dyDescent="0.2">
      <c r="A273" s="20" t="s">
        <v>1827</v>
      </c>
      <c r="B273" s="22">
        <v>56</v>
      </c>
      <c r="C273" s="23">
        <v>2000</v>
      </c>
      <c r="D273" s="23" t="s">
        <v>743</v>
      </c>
      <c r="E273" s="26">
        <v>-5</v>
      </c>
    </row>
    <row r="274" spans="1:5" x14ac:dyDescent="0.2">
      <c r="A274" s="20"/>
      <c r="B274" s="22">
        <v>111</v>
      </c>
      <c r="C274" s="23">
        <v>4000</v>
      </c>
      <c r="D274" s="23">
        <v>4000</v>
      </c>
      <c r="E274" s="26" t="s">
        <v>1</v>
      </c>
    </row>
    <row r="275" spans="1:5" x14ac:dyDescent="0.2">
      <c r="A275" s="20" t="s">
        <v>1829</v>
      </c>
      <c r="B275" s="22">
        <v>111</v>
      </c>
      <c r="C275" s="22" t="s">
        <v>1438</v>
      </c>
      <c r="D275" s="22" t="s">
        <v>1438</v>
      </c>
      <c r="E275" s="26" t="s">
        <v>1</v>
      </c>
    </row>
    <row r="276" spans="1:5" x14ac:dyDescent="0.2">
      <c r="A276" s="20"/>
      <c r="B276" s="22">
        <v>140</v>
      </c>
      <c r="C276" s="22" t="s">
        <v>59</v>
      </c>
      <c r="D276" s="23">
        <v>4500</v>
      </c>
      <c r="E276" s="26" t="s">
        <v>60</v>
      </c>
    </row>
    <row r="277" spans="1:5" x14ac:dyDescent="0.2">
      <c r="A277" s="20" t="s">
        <v>1830</v>
      </c>
      <c r="B277" s="22">
        <v>111</v>
      </c>
      <c r="C277" s="22" t="s">
        <v>59</v>
      </c>
      <c r="D277" s="23">
        <v>2500</v>
      </c>
      <c r="E277" s="26" t="s">
        <v>60</v>
      </c>
    </row>
    <row r="278" spans="1:5" x14ac:dyDescent="0.2">
      <c r="A278" s="20" t="s">
        <v>1526</v>
      </c>
      <c r="B278" s="22">
        <v>120</v>
      </c>
      <c r="C278" s="23">
        <v>1700</v>
      </c>
      <c r="D278" s="23">
        <v>1700</v>
      </c>
      <c r="E278" s="26" t="s">
        <v>60</v>
      </c>
    </row>
    <row r="279" spans="1:5" s="65" customFormat="1" x14ac:dyDescent="0.2">
      <c r="A279" s="65" t="s">
        <v>1831</v>
      </c>
      <c r="B279" s="129">
        <v>98</v>
      </c>
      <c r="C279" s="133">
        <v>1500</v>
      </c>
      <c r="D279" s="70">
        <v>1500</v>
      </c>
      <c r="E279" s="71" t="s">
        <v>1</v>
      </c>
    </row>
    <row r="280" spans="1:5" x14ac:dyDescent="0.2">
      <c r="A280" s="65" t="s">
        <v>1528</v>
      </c>
      <c r="B280" s="73">
        <v>116</v>
      </c>
      <c r="C280" s="70">
        <v>1900</v>
      </c>
      <c r="D280" s="70">
        <v>1900</v>
      </c>
      <c r="E280" s="71" t="s">
        <v>1</v>
      </c>
    </row>
    <row r="281" spans="1:5" s="65" customFormat="1" x14ac:dyDescent="0.2">
      <c r="A281" s="65" t="s">
        <v>1832</v>
      </c>
      <c r="B281" s="73">
        <v>135</v>
      </c>
      <c r="C281" s="70" t="s">
        <v>1833</v>
      </c>
      <c r="D281" s="133" t="s">
        <v>1833</v>
      </c>
      <c r="E281" s="71" t="s">
        <v>1</v>
      </c>
    </row>
    <row r="282" spans="1:5" x14ac:dyDescent="0.2">
      <c r="A282" s="20" t="s">
        <v>1834</v>
      </c>
      <c r="B282" s="22">
        <v>120</v>
      </c>
      <c r="C282" s="23" t="s">
        <v>59</v>
      </c>
      <c r="D282" s="23">
        <v>2200</v>
      </c>
      <c r="E282" s="26" t="s">
        <v>60</v>
      </c>
    </row>
    <row r="283" spans="1:5" x14ac:dyDescent="0.2">
      <c r="A283" s="20"/>
      <c r="C283" s="23"/>
      <c r="D283" s="23"/>
    </row>
    <row r="284" spans="1:5" ht="15" x14ac:dyDescent="0.25">
      <c r="A284" s="19" t="s">
        <v>80</v>
      </c>
      <c r="C284" s="23"/>
      <c r="D284" s="23"/>
    </row>
    <row r="285" spans="1:5" x14ac:dyDescent="0.2">
      <c r="A285" s="20" t="s">
        <v>980</v>
      </c>
      <c r="B285" s="22">
        <v>111</v>
      </c>
      <c r="C285" s="23" t="s">
        <v>744</v>
      </c>
      <c r="D285" s="23" t="s">
        <v>744</v>
      </c>
      <c r="E285" s="26" t="s">
        <v>1</v>
      </c>
    </row>
    <row r="286" spans="1:5" x14ac:dyDescent="0.2">
      <c r="A286" s="20" t="s">
        <v>981</v>
      </c>
      <c r="B286" s="22">
        <v>130</v>
      </c>
      <c r="C286" s="23">
        <v>3400</v>
      </c>
      <c r="D286" s="23">
        <v>3400</v>
      </c>
      <c r="E286" s="26" t="s">
        <v>1</v>
      </c>
    </row>
    <row r="287" spans="1:5" x14ac:dyDescent="0.2">
      <c r="A287" s="20" t="s">
        <v>174</v>
      </c>
      <c r="B287" s="22">
        <v>85</v>
      </c>
      <c r="C287" s="23">
        <v>1800</v>
      </c>
      <c r="D287" s="23">
        <v>1800</v>
      </c>
      <c r="E287" s="26" t="s">
        <v>1</v>
      </c>
    </row>
    <row r="288" spans="1:5" x14ac:dyDescent="0.2">
      <c r="A288" s="20"/>
      <c r="B288" s="22">
        <v>149</v>
      </c>
      <c r="C288" s="23" t="s">
        <v>59</v>
      </c>
      <c r="D288" s="23" t="s">
        <v>982</v>
      </c>
      <c r="E288" s="26" t="s">
        <v>60</v>
      </c>
    </row>
    <row r="289" spans="1:5" x14ac:dyDescent="0.2">
      <c r="A289" s="20" t="s">
        <v>983</v>
      </c>
      <c r="B289" s="22">
        <v>70</v>
      </c>
      <c r="C289" s="23">
        <v>1650</v>
      </c>
      <c r="D289" s="23">
        <v>1650</v>
      </c>
      <c r="E289" s="26" t="s">
        <v>1</v>
      </c>
    </row>
    <row r="290" spans="1:5" x14ac:dyDescent="0.2">
      <c r="A290" s="20"/>
      <c r="C290" s="23"/>
      <c r="D290" s="23"/>
    </row>
    <row r="291" spans="1:5" ht="15" x14ac:dyDescent="0.25">
      <c r="A291" s="19" t="s">
        <v>78</v>
      </c>
      <c r="C291" s="23"/>
      <c r="D291" s="23"/>
    </row>
    <row r="292" spans="1:5" x14ac:dyDescent="0.2">
      <c r="A292" s="25" t="s">
        <v>984</v>
      </c>
      <c r="B292" s="22">
        <v>116</v>
      </c>
      <c r="C292" s="23" t="s">
        <v>985</v>
      </c>
      <c r="D292" s="23" t="s">
        <v>986</v>
      </c>
      <c r="E292" s="26">
        <v>3.9</v>
      </c>
    </row>
    <row r="293" spans="1:5" x14ac:dyDescent="0.2">
      <c r="A293" s="69" t="s">
        <v>987</v>
      </c>
      <c r="B293" s="73">
        <v>104</v>
      </c>
      <c r="C293" s="70" t="s">
        <v>540</v>
      </c>
      <c r="D293" s="70" t="s">
        <v>540</v>
      </c>
      <c r="E293" s="73" t="s">
        <v>1</v>
      </c>
    </row>
    <row r="294" spans="1:5" x14ac:dyDescent="0.2">
      <c r="A294" s="25" t="s">
        <v>988</v>
      </c>
      <c r="B294" s="22">
        <v>112</v>
      </c>
      <c r="C294" s="23" t="s">
        <v>989</v>
      </c>
      <c r="D294" s="23" t="s">
        <v>989</v>
      </c>
      <c r="E294" s="26" t="s">
        <v>1</v>
      </c>
    </row>
    <row r="295" spans="1:5" x14ac:dyDescent="0.2">
      <c r="A295" s="20" t="s">
        <v>990</v>
      </c>
      <c r="B295" s="22">
        <v>111</v>
      </c>
      <c r="C295" s="23" t="s">
        <v>991</v>
      </c>
      <c r="D295" s="23" t="s">
        <v>991</v>
      </c>
      <c r="E295" s="26" t="s">
        <v>1</v>
      </c>
    </row>
    <row r="296" spans="1:5" x14ac:dyDescent="0.2">
      <c r="A296" s="20" t="s">
        <v>992</v>
      </c>
      <c r="B296" s="22">
        <v>130</v>
      </c>
      <c r="C296" s="23" t="s">
        <v>993</v>
      </c>
      <c r="D296" s="23" t="s">
        <v>993</v>
      </c>
      <c r="E296" s="26" t="s">
        <v>1</v>
      </c>
    </row>
    <row r="297" spans="1:5" x14ac:dyDescent="0.2">
      <c r="A297" s="25" t="s">
        <v>994</v>
      </c>
      <c r="B297" s="22">
        <v>113</v>
      </c>
      <c r="C297" s="23" t="s">
        <v>704</v>
      </c>
      <c r="D297" s="23">
        <v>1000</v>
      </c>
      <c r="E297" s="26">
        <v>8.1</v>
      </c>
    </row>
    <row r="298" spans="1:5" s="127" customFormat="1" x14ac:dyDescent="0.2">
      <c r="A298" s="128" t="s">
        <v>995</v>
      </c>
      <c r="B298" s="129">
        <v>111</v>
      </c>
      <c r="C298" s="133" t="s">
        <v>1776</v>
      </c>
      <c r="D298" s="133" t="s">
        <v>1776</v>
      </c>
      <c r="E298" s="140" t="s">
        <v>1</v>
      </c>
    </row>
    <row r="299" spans="1:5" x14ac:dyDescent="0.2">
      <c r="A299" s="69" t="s">
        <v>996</v>
      </c>
      <c r="B299" s="73">
        <v>91</v>
      </c>
      <c r="C299" s="70" t="s">
        <v>796</v>
      </c>
      <c r="D299" s="70" t="s">
        <v>997</v>
      </c>
      <c r="E299" s="71">
        <v>15.6</v>
      </c>
    </row>
    <row r="300" spans="1:5" x14ac:dyDescent="0.2">
      <c r="A300" s="69" t="s">
        <v>998</v>
      </c>
      <c r="B300" s="73">
        <v>108</v>
      </c>
      <c r="C300" s="70">
        <v>3000</v>
      </c>
      <c r="D300" s="70">
        <v>3000</v>
      </c>
      <c r="E300" s="73" t="s">
        <v>1</v>
      </c>
    </row>
    <row r="301" spans="1:5" x14ac:dyDescent="0.2">
      <c r="A301" s="69" t="s">
        <v>178</v>
      </c>
      <c r="B301" s="73">
        <v>86</v>
      </c>
      <c r="C301" s="70">
        <v>2875</v>
      </c>
      <c r="D301" s="70">
        <v>2875</v>
      </c>
      <c r="E301" s="73" t="s">
        <v>1</v>
      </c>
    </row>
    <row r="302" spans="1:5" x14ac:dyDescent="0.2">
      <c r="A302" s="20"/>
      <c r="B302" s="73">
        <v>111</v>
      </c>
      <c r="C302" s="70">
        <v>2600</v>
      </c>
      <c r="D302" s="70">
        <v>2600</v>
      </c>
      <c r="E302" s="73" t="s">
        <v>1</v>
      </c>
    </row>
    <row r="303" spans="1:5" x14ac:dyDescent="0.2">
      <c r="A303" s="69" t="s">
        <v>999</v>
      </c>
      <c r="B303" s="73">
        <v>93</v>
      </c>
      <c r="C303" s="70">
        <v>1500</v>
      </c>
      <c r="D303" s="70">
        <v>1500</v>
      </c>
      <c r="E303" s="73" t="s">
        <v>1</v>
      </c>
    </row>
    <row r="304" spans="1:5" x14ac:dyDescent="0.2">
      <c r="A304" s="25" t="s">
        <v>1000</v>
      </c>
      <c r="B304" s="24">
        <v>116</v>
      </c>
      <c r="C304" s="23">
        <v>2000</v>
      </c>
      <c r="D304" s="23">
        <v>2000</v>
      </c>
      <c r="E304" s="26" t="s">
        <v>1</v>
      </c>
    </row>
    <row r="305" spans="1:5" x14ac:dyDescent="0.2">
      <c r="A305" s="69" t="s">
        <v>1001</v>
      </c>
      <c r="B305" s="73">
        <v>111</v>
      </c>
      <c r="C305" s="70">
        <v>1500</v>
      </c>
      <c r="D305" s="70">
        <v>1500</v>
      </c>
      <c r="E305" s="73" t="s">
        <v>1</v>
      </c>
    </row>
    <row r="306" spans="1:5" x14ac:dyDescent="0.2">
      <c r="A306" s="20" t="s">
        <v>1002</v>
      </c>
      <c r="B306" s="24">
        <v>111</v>
      </c>
      <c r="C306" s="23">
        <v>2200</v>
      </c>
      <c r="D306" s="23">
        <v>2200</v>
      </c>
      <c r="E306" s="26" t="s">
        <v>1</v>
      </c>
    </row>
  </sheetData>
  <mergeCells count="4">
    <mergeCell ref="E6:E7"/>
    <mergeCell ref="A6:A7"/>
    <mergeCell ref="B6:B7"/>
    <mergeCell ref="C6:D6"/>
  </mergeCells>
  <phoneticPr fontId="0" type="noConversion"/>
  <hyperlinks>
    <hyperlink ref="A74" r:id="rId1" display="JQC@Gallery Shoppe" xr:uid="{D75E28C8-F890-4EFF-99AC-0716B139B2F1}"/>
  </hyperlinks>
  <pageMargins left="0.62992125984251968" right="0.55118110236220474" top="0.98425196850393704" bottom="0.98425196850393704" header="0.51181102362204722" footer="0.51181102362204722"/>
  <pageSetup paperSize="9" scale="74" orientation="portrait" cellComments="asDisplayed" r:id="rId2"/>
  <headerFooter alignWithMargins="0">
    <oddFooter>&amp;R&amp;P</oddFooter>
  </headerFooter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6"/>
  <sheetViews>
    <sheetView zoomScaleNormal="100" workbookViewId="0"/>
  </sheetViews>
  <sheetFormatPr defaultColWidth="9.140625" defaultRowHeight="14.25" x14ac:dyDescent="0.2"/>
  <cols>
    <col min="1" max="1" width="42" style="20" bestFit="1" customWidth="1"/>
    <col min="2" max="2" width="17" style="20" customWidth="1"/>
    <col min="3" max="3" width="20" style="20" customWidth="1"/>
    <col min="4" max="4" width="20.42578125" style="20" customWidth="1"/>
    <col min="5" max="5" width="17" style="20" customWidth="1"/>
    <col min="6" max="16384" width="9.140625" style="20"/>
  </cols>
  <sheetData>
    <row r="1" spans="1:5" ht="15" x14ac:dyDescent="0.25">
      <c r="A1" s="37" t="s">
        <v>2045</v>
      </c>
      <c r="B1" s="23"/>
      <c r="C1" s="23"/>
      <c r="D1" s="23"/>
      <c r="E1" s="26"/>
    </row>
    <row r="2" spans="1:5" ht="15" x14ac:dyDescent="0.25">
      <c r="A2" s="37" t="s">
        <v>69</v>
      </c>
      <c r="B2" s="23"/>
      <c r="C2" s="23"/>
      <c r="D2" s="23"/>
      <c r="E2" s="26"/>
    </row>
    <row r="3" spans="1:5" x14ac:dyDescent="0.2">
      <c r="A3" s="87" t="s">
        <v>70</v>
      </c>
      <c r="B3" s="23"/>
      <c r="C3" s="23"/>
      <c r="D3" s="23"/>
      <c r="E3" s="26"/>
    </row>
    <row r="4" spans="1:5" x14ac:dyDescent="0.2">
      <c r="A4" s="87"/>
      <c r="B4" s="23"/>
      <c r="C4" s="23"/>
      <c r="D4" s="23"/>
      <c r="E4" s="26"/>
    </row>
    <row r="5" spans="1:5" ht="20.25" customHeight="1" x14ac:dyDescent="0.2">
      <c r="A5" s="318" t="s">
        <v>50</v>
      </c>
      <c r="B5" s="281" t="s">
        <v>57</v>
      </c>
      <c r="C5" s="281" t="s">
        <v>2025</v>
      </c>
      <c r="D5" s="281"/>
      <c r="E5" s="285" t="s">
        <v>2026</v>
      </c>
    </row>
    <row r="6" spans="1:5" ht="30" x14ac:dyDescent="0.2">
      <c r="A6" s="318"/>
      <c r="B6" s="281"/>
      <c r="C6" s="283" t="s">
        <v>71</v>
      </c>
      <c r="D6" s="283" t="s">
        <v>72</v>
      </c>
      <c r="E6" s="285"/>
    </row>
    <row r="8" spans="1:5" ht="15" x14ac:dyDescent="0.25">
      <c r="A8" s="149" t="s">
        <v>79</v>
      </c>
    </row>
    <row r="9" spans="1:5" x14ac:dyDescent="0.2">
      <c r="A9" s="20" t="s">
        <v>142</v>
      </c>
      <c r="B9" s="151">
        <v>41</v>
      </c>
      <c r="C9" s="154" t="s">
        <v>59</v>
      </c>
      <c r="D9" s="151">
        <v>375000</v>
      </c>
      <c r="E9" s="154" t="s">
        <v>60</v>
      </c>
    </row>
    <row r="10" spans="1:5" x14ac:dyDescent="0.2">
      <c r="A10" s="20" t="s">
        <v>143</v>
      </c>
      <c r="B10" s="151">
        <v>51</v>
      </c>
      <c r="C10" s="154" t="s">
        <v>59</v>
      </c>
      <c r="D10" s="151">
        <v>483000</v>
      </c>
      <c r="E10" s="154" t="s">
        <v>60</v>
      </c>
    </row>
    <row r="11" spans="1:5" x14ac:dyDescent="0.2">
      <c r="B11" s="151">
        <v>94</v>
      </c>
      <c r="C11" s="154" t="s">
        <v>59</v>
      </c>
      <c r="D11" s="151">
        <v>1012000</v>
      </c>
      <c r="E11" s="154" t="s">
        <v>60</v>
      </c>
    </row>
    <row r="12" spans="1:5" s="73" customFormat="1" x14ac:dyDescent="0.2">
      <c r="A12" s="69" t="s">
        <v>158</v>
      </c>
      <c r="B12" s="153">
        <v>48</v>
      </c>
      <c r="C12" s="153" t="s">
        <v>161</v>
      </c>
      <c r="D12" s="153" t="s">
        <v>161</v>
      </c>
      <c r="E12" s="156">
        <v>6.2795450645115993</v>
      </c>
    </row>
    <row r="13" spans="1:5" s="73" customFormat="1" x14ac:dyDescent="0.2">
      <c r="A13" s="69"/>
      <c r="B13" s="153">
        <v>65</v>
      </c>
      <c r="C13" s="235" t="s">
        <v>59</v>
      </c>
      <c r="D13" s="153" t="s">
        <v>162</v>
      </c>
      <c r="E13" s="235" t="s">
        <v>60</v>
      </c>
    </row>
    <row r="14" spans="1:5" s="73" customFormat="1" x14ac:dyDescent="0.2">
      <c r="A14" s="69" t="s">
        <v>159</v>
      </c>
      <c r="B14" s="153">
        <v>48</v>
      </c>
      <c r="C14" s="153" t="s">
        <v>157</v>
      </c>
      <c r="D14" s="153" t="s">
        <v>160</v>
      </c>
      <c r="E14" s="156" t="s">
        <v>1</v>
      </c>
    </row>
    <row r="15" spans="1:5" x14ac:dyDescent="0.2">
      <c r="B15" s="151"/>
      <c r="C15" s="154"/>
      <c r="D15" s="151"/>
      <c r="E15" s="154"/>
    </row>
    <row r="16" spans="1:5" ht="15" x14ac:dyDescent="0.25">
      <c r="A16" s="149" t="s">
        <v>87</v>
      </c>
      <c r="B16" s="151"/>
      <c r="C16" s="154"/>
      <c r="D16" s="151"/>
      <c r="E16" s="154"/>
    </row>
    <row r="17" spans="1:5" x14ac:dyDescent="0.2">
      <c r="A17" s="20" t="s">
        <v>164</v>
      </c>
      <c r="B17" s="151">
        <v>29</v>
      </c>
      <c r="C17" s="151" t="s">
        <v>59</v>
      </c>
      <c r="D17" s="151">
        <v>230000</v>
      </c>
      <c r="E17" s="156" t="s">
        <v>60</v>
      </c>
    </row>
    <row r="18" spans="1:5" x14ac:dyDescent="0.2">
      <c r="B18" s="151">
        <v>43</v>
      </c>
      <c r="C18" s="151" t="s">
        <v>59</v>
      </c>
      <c r="D18" s="151">
        <v>320000</v>
      </c>
      <c r="E18" s="156" t="s">
        <v>60</v>
      </c>
    </row>
    <row r="19" spans="1:5" x14ac:dyDescent="0.2">
      <c r="B19" s="151">
        <v>68</v>
      </c>
      <c r="C19" s="151" t="s">
        <v>59</v>
      </c>
      <c r="D19" s="151">
        <v>435000</v>
      </c>
      <c r="E19" s="156" t="s">
        <v>60</v>
      </c>
    </row>
    <row r="20" spans="1:5" x14ac:dyDescent="0.2">
      <c r="B20" s="153">
        <v>80</v>
      </c>
      <c r="C20" s="153" t="s">
        <v>165</v>
      </c>
      <c r="D20" s="153" t="s">
        <v>166</v>
      </c>
      <c r="E20" s="156">
        <v>-4.4358121330724076</v>
      </c>
    </row>
    <row r="21" spans="1:5" x14ac:dyDescent="0.2">
      <c r="B21" s="153">
        <v>96</v>
      </c>
      <c r="C21" s="153">
        <v>638000</v>
      </c>
      <c r="D21" s="153">
        <v>650000</v>
      </c>
      <c r="E21" s="156" t="s">
        <v>1</v>
      </c>
    </row>
    <row r="22" spans="1:5" x14ac:dyDescent="0.2">
      <c r="B22" s="151">
        <v>121</v>
      </c>
      <c r="C22" s="151" t="s">
        <v>59</v>
      </c>
      <c r="D22" s="151">
        <v>835000</v>
      </c>
      <c r="E22" s="156" t="s">
        <v>60</v>
      </c>
    </row>
    <row r="23" spans="1:5" x14ac:dyDescent="0.2">
      <c r="B23" s="151"/>
      <c r="C23" s="154"/>
      <c r="D23" s="151"/>
      <c r="E23" s="154"/>
    </row>
    <row r="24" spans="1:5" x14ac:dyDescent="0.2">
      <c r="B24" s="151"/>
      <c r="C24" s="154"/>
      <c r="D24" s="151"/>
      <c r="E24" s="154"/>
    </row>
    <row r="25" spans="1:5" x14ac:dyDescent="0.2">
      <c r="B25" s="151"/>
      <c r="C25" s="154"/>
      <c r="D25" s="151"/>
      <c r="E25" s="154"/>
    </row>
    <row r="26" spans="1:5" x14ac:dyDescent="0.2">
      <c r="B26" s="151"/>
      <c r="C26" s="154"/>
      <c r="D26" s="151"/>
      <c r="E26" s="154"/>
    </row>
  </sheetData>
  <mergeCells count="4">
    <mergeCell ref="A5:A6"/>
    <mergeCell ref="B5:B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4"/>
  <sheetViews>
    <sheetView zoomScale="85" zoomScaleNormal="85" workbookViewId="0"/>
  </sheetViews>
  <sheetFormatPr defaultColWidth="9.140625" defaultRowHeight="12" x14ac:dyDescent="0.2"/>
  <cols>
    <col min="1" max="1" width="38.7109375" style="40" customWidth="1"/>
    <col min="2" max="6" width="17" style="40" customWidth="1"/>
    <col min="7" max="16384" width="9.140625" style="40"/>
  </cols>
  <sheetData>
    <row r="1" spans="1:6" ht="15" x14ac:dyDescent="0.25">
      <c r="A1" s="37" t="s">
        <v>2046</v>
      </c>
      <c r="B1" s="23"/>
      <c r="C1" s="23"/>
      <c r="D1" s="23"/>
      <c r="E1" s="26"/>
      <c r="F1" s="20"/>
    </row>
    <row r="2" spans="1:6" ht="15" x14ac:dyDescent="0.25">
      <c r="A2" s="37" t="s">
        <v>65</v>
      </c>
      <c r="B2" s="23"/>
      <c r="C2" s="23"/>
      <c r="D2" s="23"/>
      <c r="E2" s="26"/>
      <c r="F2" s="20"/>
    </row>
    <row r="3" spans="1:6" ht="14.25" x14ac:dyDescent="0.2">
      <c r="A3" s="87" t="s">
        <v>66</v>
      </c>
      <c r="B3" s="23"/>
      <c r="C3" s="23"/>
      <c r="D3" s="23"/>
      <c r="E3" s="26"/>
      <c r="F3" s="20"/>
    </row>
    <row r="4" spans="1:6" ht="14.25" x14ac:dyDescent="0.2">
      <c r="A4" s="87"/>
      <c r="B4" s="23"/>
      <c r="C4" s="23"/>
      <c r="D4" s="23"/>
      <c r="E4" s="26"/>
      <c r="F4" s="20"/>
    </row>
    <row r="5" spans="1:6" ht="20.25" customHeight="1" x14ac:dyDescent="0.2">
      <c r="A5" s="318" t="s">
        <v>50</v>
      </c>
      <c r="B5" s="281" t="s">
        <v>57</v>
      </c>
      <c r="C5" s="281" t="s">
        <v>51</v>
      </c>
      <c r="D5" s="281"/>
      <c r="E5" s="300" t="s">
        <v>20</v>
      </c>
      <c r="F5" s="285" t="s">
        <v>21</v>
      </c>
    </row>
    <row r="6" spans="1:6" ht="30" x14ac:dyDescent="0.2">
      <c r="A6" s="318"/>
      <c r="B6" s="281"/>
      <c r="C6" s="283" t="s">
        <v>71</v>
      </c>
      <c r="D6" s="283" t="s">
        <v>72</v>
      </c>
      <c r="E6" s="301"/>
      <c r="F6" s="285"/>
    </row>
    <row r="7" spans="1:6" ht="14.25" x14ac:dyDescent="0.2">
      <c r="A7" s="20"/>
      <c r="B7" s="20"/>
      <c r="C7" s="20"/>
      <c r="D7" s="20"/>
      <c r="E7" s="20"/>
      <c r="F7" s="20"/>
    </row>
    <row r="8" spans="1:6" ht="15" x14ac:dyDescent="0.25">
      <c r="A8" s="286" t="s">
        <v>1003</v>
      </c>
      <c r="B8" s="296"/>
      <c r="C8" s="297"/>
      <c r="D8" s="296"/>
      <c r="E8" s="298"/>
      <c r="F8" s="296"/>
    </row>
    <row r="9" spans="1:6" ht="15" x14ac:dyDescent="0.25">
      <c r="A9" s="19"/>
      <c r="B9" s="20"/>
      <c r="C9" s="75"/>
      <c r="D9" s="20"/>
      <c r="E9" s="22"/>
      <c r="F9" s="20"/>
    </row>
    <row r="10" spans="1:6" ht="15" x14ac:dyDescent="0.25">
      <c r="A10" s="19" t="s">
        <v>79</v>
      </c>
      <c r="B10" s="20"/>
      <c r="C10" s="20"/>
      <c r="D10" s="20"/>
      <c r="E10" s="20"/>
      <c r="F10" s="20"/>
    </row>
    <row r="11" spans="1:6" ht="14.25" x14ac:dyDescent="0.2">
      <c r="A11" s="20" t="s">
        <v>816</v>
      </c>
      <c r="B11" s="74">
        <v>31</v>
      </c>
      <c r="C11" s="70" t="s">
        <v>1004</v>
      </c>
      <c r="D11" s="70" t="s">
        <v>1004</v>
      </c>
      <c r="E11" s="71" t="s">
        <v>1</v>
      </c>
      <c r="F11" s="26">
        <v>3.8</v>
      </c>
    </row>
    <row r="12" spans="1:6" ht="14.25" x14ac:dyDescent="0.2">
      <c r="A12" s="20"/>
      <c r="B12" s="74">
        <v>41</v>
      </c>
      <c r="C12" s="70" t="s">
        <v>510</v>
      </c>
      <c r="D12" s="70" t="s">
        <v>510</v>
      </c>
      <c r="E12" s="71" t="s">
        <v>1</v>
      </c>
      <c r="F12" s="26">
        <v>4.0999999999999996</v>
      </c>
    </row>
    <row r="13" spans="1:6" ht="14.25" x14ac:dyDescent="0.2">
      <c r="A13" s="65" t="s">
        <v>143</v>
      </c>
      <c r="B13" s="74">
        <v>28</v>
      </c>
      <c r="C13" s="70">
        <v>1600</v>
      </c>
      <c r="D13" s="70">
        <v>1600</v>
      </c>
      <c r="E13" s="71" t="s">
        <v>1</v>
      </c>
      <c r="F13" s="26">
        <v>6.9</v>
      </c>
    </row>
    <row r="14" spans="1:6" ht="14.25" x14ac:dyDescent="0.2">
      <c r="A14" s="65"/>
      <c r="B14" s="74">
        <v>46</v>
      </c>
      <c r="C14" s="70">
        <v>1500</v>
      </c>
      <c r="D14" s="70">
        <v>1500</v>
      </c>
      <c r="E14" s="71" t="s">
        <v>1</v>
      </c>
      <c r="F14" s="26">
        <v>4.3</v>
      </c>
    </row>
    <row r="15" spans="1:6" ht="14.25" x14ac:dyDescent="0.2">
      <c r="A15" s="20"/>
      <c r="B15" s="74">
        <v>52</v>
      </c>
      <c r="C15" s="70" t="s">
        <v>1005</v>
      </c>
      <c r="D15" s="70" t="s">
        <v>1005</v>
      </c>
      <c r="E15" s="71" t="s">
        <v>1</v>
      </c>
      <c r="F15" s="26">
        <v>4.9000000000000004</v>
      </c>
    </row>
    <row r="16" spans="1:6" ht="14.25" x14ac:dyDescent="0.2">
      <c r="A16" s="69" t="s">
        <v>1006</v>
      </c>
      <c r="B16" s="74">
        <v>38</v>
      </c>
      <c r="C16" s="70" t="s">
        <v>743</v>
      </c>
      <c r="D16" s="70" t="s">
        <v>743</v>
      </c>
      <c r="E16" s="71" t="s">
        <v>1</v>
      </c>
      <c r="F16" s="26">
        <v>3.1</v>
      </c>
    </row>
    <row r="17" spans="1:6" ht="14.25" x14ac:dyDescent="0.2">
      <c r="A17" s="20"/>
      <c r="B17" s="70">
        <v>46</v>
      </c>
      <c r="C17" s="70" t="s">
        <v>750</v>
      </c>
      <c r="D17" s="70" t="s">
        <v>750</v>
      </c>
      <c r="E17" s="71" t="s">
        <v>1</v>
      </c>
      <c r="F17" s="26">
        <v>3.4</v>
      </c>
    </row>
    <row r="18" spans="1:6" ht="14.25" x14ac:dyDescent="0.2">
      <c r="A18" s="20" t="s">
        <v>1007</v>
      </c>
      <c r="B18" s="74">
        <v>49</v>
      </c>
      <c r="C18" s="70" t="s">
        <v>1008</v>
      </c>
      <c r="D18" s="70" t="s">
        <v>1008</v>
      </c>
      <c r="E18" s="71" t="s">
        <v>1</v>
      </c>
      <c r="F18" s="26">
        <v>2.6</v>
      </c>
    </row>
    <row r="19" spans="1:6" ht="14.25" x14ac:dyDescent="0.2">
      <c r="A19" s="20"/>
      <c r="B19" s="74">
        <v>65</v>
      </c>
      <c r="C19" s="70" t="s">
        <v>828</v>
      </c>
      <c r="D19" s="70" t="s">
        <v>828</v>
      </c>
      <c r="E19" s="71" t="s">
        <v>1</v>
      </c>
      <c r="F19" s="26">
        <v>4</v>
      </c>
    </row>
    <row r="20" spans="1:6" ht="14.25" x14ac:dyDescent="0.2">
      <c r="A20" s="20" t="s">
        <v>1009</v>
      </c>
      <c r="B20" s="74">
        <v>48</v>
      </c>
      <c r="C20" s="70" t="s">
        <v>1010</v>
      </c>
      <c r="D20" s="70" t="s">
        <v>1010</v>
      </c>
      <c r="E20" s="72" t="s">
        <v>1</v>
      </c>
      <c r="F20" s="71">
        <v>3.4</v>
      </c>
    </row>
    <row r="21" spans="1:6" ht="14.25" x14ac:dyDescent="0.2">
      <c r="A21" s="20"/>
      <c r="B21" s="20"/>
      <c r="C21" s="75"/>
      <c r="D21" s="75"/>
      <c r="E21" s="20"/>
      <c r="F21" s="20"/>
    </row>
    <row r="22" spans="1:6" ht="15" x14ac:dyDescent="0.25">
      <c r="A22" s="19" t="s">
        <v>87</v>
      </c>
      <c r="B22" s="20"/>
      <c r="C22" s="75"/>
      <c r="D22" s="75"/>
      <c r="E22" s="20"/>
      <c r="F22" s="20"/>
    </row>
    <row r="23" spans="1:6" ht="14.25" x14ac:dyDescent="0.2">
      <c r="A23" s="65" t="s">
        <v>1011</v>
      </c>
      <c r="B23" s="70">
        <v>47</v>
      </c>
      <c r="C23" s="160" t="s">
        <v>1835</v>
      </c>
      <c r="D23" s="70" t="s">
        <v>1012</v>
      </c>
      <c r="E23" s="72" t="s">
        <v>1</v>
      </c>
      <c r="F23" s="71">
        <v>3.4</v>
      </c>
    </row>
    <row r="24" spans="1:6" ht="14.25" x14ac:dyDescent="0.2">
      <c r="A24" s="65"/>
      <c r="B24" s="70">
        <v>92</v>
      </c>
      <c r="C24" s="70" t="s">
        <v>570</v>
      </c>
      <c r="D24" s="70" t="s">
        <v>570</v>
      </c>
      <c r="E24" s="72" t="s">
        <v>1</v>
      </c>
      <c r="F24" s="71">
        <v>2.7</v>
      </c>
    </row>
    <row r="25" spans="1:6" ht="14.25" x14ac:dyDescent="0.2">
      <c r="A25" s="20"/>
      <c r="B25" s="22">
        <v>120</v>
      </c>
      <c r="C25" s="23" t="s">
        <v>610</v>
      </c>
      <c r="D25" s="23" t="s">
        <v>610</v>
      </c>
      <c r="E25" s="22" t="s">
        <v>1</v>
      </c>
      <c r="F25" s="26">
        <v>1.9</v>
      </c>
    </row>
    <row r="26" spans="1:6" ht="14.25" x14ac:dyDescent="0.2">
      <c r="A26" s="25" t="s">
        <v>164</v>
      </c>
      <c r="B26" s="22">
        <v>30</v>
      </c>
      <c r="C26" s="23" t="s">
        <v>1013</v>
      </c>
      <c r="D26" s="23" t="s">
        <v>1014</v>
      </c>
      <c r="E26" s="26">
        <v>-7.7</v>
      </c>
      <c r="F26" s="26">
        <v>6.3</v>
      </c>
    </row>
    <row r="27" spans="1:6" ht="14.25" x14ac:dyDescent="0.2">
      <c r="A27" s="22"/>
      <c r="B27" s="22">
        <v>79</v>
      </c>
      <c r="C27" s="23" t="s">
        <v>772</v>
      </c>
      <c r="D27" s="23" t="s">
        <v>772</v>
      </c>
      <c r="E27" s="22" t="s">
        <v>1</v>
      </c>
      <c r="F27" s="26">
        <v>4.0999999999999996</v>
      </c>
    </row>
    <row r="28" spans="1:6" ht="14.25" x14ac:dyDescent="0.2">
      <c r="A28" s="20"/>
      <c r="B28" s="22">
        <v>96</v>
      </c>
      <c r="C28" s="23">
        <v>1700</v>
      </c>
      <c r="D28" s="23">
        <v>1700</v>
      </c>
      <c r="E28" s="22" t="s">
        <v>1</v>
      </c>
      <c r="F28" s="26">
        <v>3.2</v>
      </c>
    </row>
    <row r="29" spans="1:6" ht="14.25" x14ac:dyDescent="0.2">
      <c r="A29" s="20"/>
      <c r="B29" s="20"/>
      <c r="C29" s="20"/>
      <c r="D29" s="20"/>
      <c r="E29" s="20"/>
      <c r="F29" s="20"/>
    </row>
    <row r="30" spans="1:6" ht="14.25" x14ac:dyDescent="0.2">
      <c r="A30" s="20"/>
      <c r="B30" s="20"/>
      <c r="C30" s="20"/>
      <c r="D30" s="20"/>
      <c r="E30" s="20"/>
      <c r="F30" s="20"/>
    </row>
    <row r="31" spans="1:6" ht="14.25" x14ac:dyDescent="0.2">
      <c r="A31" s="20"/>
      <c r="B31" s="20"/>
      <c r="C31" s="20"/>
      <c r="D31" s="20"/>
      <c r="E31" s="20"/>
      <c r="F31" s="20"/>
    </row>
    <row r="32" spans="1:6" ht="14.25" x14ac:dyDescent="0.2">
      <c r="A32" s="20"/>
      <c r="B32" s="20"/>
      <c r="C32" s="20"/>
      <c r="D32" s="20"/>
      <c r="E32" s="20"/>
      <c r="F32" s="20"/>
    </row>
    <row r="33" spans="1:6" ht="14.25" x14ac:dyDescent="0.2">
      <c r="A33" s="20"/>
      <c r="B33" s="20"/>
      <c r="C33" s="20"/>
      <c r="D33" s="20"/>
      <c r="E33" s="20"/>
      <c r="F33" s="20"/>
    </row>
    <row r="34" spans="1:6" ht="14.25" x14ac:dyDescent="0.2">
      <c r="A34" s="20"/>
      <c r="B34" s="20"/>
      <c r="C34" s="20"/>
      <c r="D34" s="20"/>
      <c r="E34" s="20"/>
      <c r="F34" s="20"/>
    </row>
  </sheetData>
  <mergeCells count="5">
    <mergeCell ref="A5:A6"/>
    <mergeCell ref="B5:B6"/>
    <mergeCell ref="C5:D5"/>
    <mergeCell ref="E5:E6"/>
    <mergeCell ref="F5:F6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3"/>
  <sheetViews>
    <sheetView zoomScale="85" zoomScaleNormal="85" zoomScaleSheetLayoutView="75" workbookViewId="0">
      <selection activeCell="A2" sqref="A2"/>
    </sheetView>
  </sheetViews>
  <sheetFormatPr defaultColWidth="9.140625" defaultRowHeight="14.25" x14ac:dyDescent="0.2"/>
  <cols>
    <col min="1" max="1" width="46.7109375" style="20" customWidth="1"/>
    <col min="2" max="3" width="15" style="20" customWidth="1"/>
    <col min="4" max="4" width="18.5703125" style="20" customWidth="1"/>
    <col min="5" max="5" width="15" style="20" customWidth="1"/>
    <col min="6" max="6" width="13.28515625" style="20" customWidth="1"/>
    <col min="7" max="16384" width="9.140625" style="20"/>
  </cols>
  <sheetData>
    <row r="2" spans="1:6" ht="15" x14ac:dyDescent="0.25">
      <c r="A2" s="19" t="s">
        <v>2047</v>
      </c>
    </row>
    <row r="3" spans="1:6" ht="15" x14ac:dyDescent="0.25">
      <c r="A3" s="19" t="s">
        <v>27</v>
      </c>
    </row>
    <row r="4" spans="1:6" x14ac:dyDescent="0.2">
      <c r="A4" s="21" t="s">
        <v>24</v>
      </c>
    </row>
    <row r="6" spans="1:6" ht="27.75" customHeight="1" x14ac:dyDescent="0.2">
      <c r="A6" s="281" t="s">
        <v>28</v>
      </c>
      <c r="B6" s="281" t="s">
        <v>3</v>
      </c>
      <c r="C6" s="281" t="s">
        <v>58</v>
      </c>
      <c r="D6" s="281" t="s">
        <v>56</v>
      </c>
      <c r="E6" s="281"/>
      <c r="F6" s="281" t="s">
        <v>5</v>
      </c>
    </row>
    <row r="7" spans="1:6" ht="43.5" customHeight="1" x14ac:dyDescent="0.2">
      <c r="A7" s="281"/>
      <c r="B7" s="281"/>
      <c r="C7" s="281"/>
      <c r="D7" s="283" t="s">
        <v>71</v>
      </c>
      <c r="E7" s="283" t="s">
        <v>72</v>
      </c>
      <c r="F7" s="281"/>
    </row>
    <row r="9" spans="1:6" ht="15" x14ac:dyDescent="0.25">
      <c r="A9" s="149" t="s">
        <v>79</v>
      </c>
    </row>
    <row r="10" spans="1:6" x14ac:dyDescent="0.2">
      <c r="A10" s="20" t="s">
        <v>181</v>
      </c>
      <c r="B10" s="151">
        <v>3</v>
      </c>
      <c r="C10" s="151">
        <v>155</v>
      </c>
      <c r="D10" s="154" t="s">
        <v>59</v>
      </c>
      <c r="E10" s="151">
        <v>3437</v>
      </c>
      <c r="F10" s="154" t="s">
        <v>60</v>
      </c>
    </row>
    <row r="11" spans="1:6" x14ac:dyDescent="0.2">
      <c r="A11" s="20" t="s">
        <v>189</v>
      </c>
      <c r="B11" s="151">
        <v>2</v>
      </c>
      <c r="C11" s="151">
        <v>55</v>
      </c>
      <c r="D11" s="154" t="s">
        <v>59</v>
      </c>
      <c r="E11" s="151">
        <v>18302</v>
      </c>
      <c r="F11" s="154" t="s">
        <v>60</v>
      </c>
    </row>
    <row r="12" spans="1:6" x14ac:dyDescent="0.2">
      <c r="A12" s="20" t="s">
        <v>190</v>
      </c>
      <c r="B12" s="22">
        <v>1</v>
      </c>
      <c r="C12" s="24">
        <v>27</v>
      </c>
      <c r="D12" s="154" t="s">
        <v>59</v>
      </c>
      <c r="E12" s="23">
        <v>20221</v>
      </c>
      <c r="F12" s="154" t="s">
        <v>60</v>
      </c>
    </row>
    <row r="13" spans="1:6" ht="15" x14ac:dyDescent="0.25">
      <c r="A13" s="19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68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194"/>
  <sheetViews>
    <sheetView zoomScale="85" zoomScaleNormal="85" zoomScaleSheetLayoutView="75" workbookViewId="0">
      <pane ySplit="7" topLeftCell="A8" activePane="bottomLeft" state="frozen"/>
      <selection activeCell="F38" sqref="F38"/>
      <selection pane="bottomLeft" activeCell="A2" sqref="A2"/>
    </sheetView>
  </sheetViews>
  <sheetFormatPr defaultColWidth="9.140625" defaultRowHeight="14.25" x14ac:dyDescent="0.2"/>
  <cols>
    <col min="1" max="1" width="31.5703125" style="20" customWidth="1"/>
    <col min="2" max="2" width="23.42578125" style="20" customWidth="1"/>
    <col min="3" max="3" width="13.28515625" style="20" customWidth="1"/>
    <col min="4" max="4" width="19.7109375" style="20" customWidth="1"/>
    <col min="5" max="5" width="18.85546875" style="20" customWidth="1"/>
    <col min="6" max="6" width="14.7109375" style="20" customWidth="1"/>
    <col min="7" max="16384" width="9.140625" style="20"/>
  </cols>
  <sheetData>
    <row r="2" spans="1:6" ht="15" x14ac:dyDescent="0.25">
      <c r="A2" s="19" t="s">
        <v>2048</v>
      </c>
    </row>
    <row r="3" spans="1:6" ht="15" x14ac:dyDescent="0.25">
      <c r="A3" s="19" t="s">
        <v>26</v>
      </c>
    </row>
    <row r="4" spans="1:6" x14ac:dyDescent="0.2">
      <c r="A4" s="21" t="s">
        <v>25</v>
      </c>
    </row>
    <row r="6" spans="1:6" ht="28.5" customHeight="1" x14ac:dyDescent="0.2">
      <c r="A6" s="281" t="s">
        <v>28</v>
      </c>
      <c r="B6" s="281" t="s">
        <v>3</v>
      </c>
      <c r="C6" s="281" t="s">
        <v>61</v>
      </c>
      <c r="D6" s="281" t="s">
        <v>6</v>
      </c>
      <c r="E6" s="281"/>
      <c r="F6" s="281" t="s">
        <v>5</v>
      </c>
    </row>
    <row r="7" spans="1:6" ht="39" customHeight="1" x14ac:dyDescent="0.2">
      <c r="A7" s="281"/>
      <c r="B7" s="281"/>
      <c r="C7" s="281"/>
      <c r="D7" s="283" t="s">
        <v>71</v>
      </c>
      <c r="E7" s="283" t="s">
        <v>72</v>
      </c>
      <c r="F7" s="281"/>
    </row>
    <row r="9" spans="1:6" ht="15" x14ac:dyDescent="0.25">
      <c r="A9" s="102" t="s">
        <v>74</v>
      </c>
      <c r="B9" s="74"/>
      <c r="C9" s="74"/>
      <c r="D9" s="73"/>
      <c r="E9" s="73"/>
      <c r="F9" s="73"/>
    </row>
    <row r="10" spans="1:6" x14ac:dyDescent="0.2">
      <c r="A10" s="103" t="s">
        <v>1015</v>
      </c>
      <c r="B10" s="74" t="s">
        <v>1016</v>
      </c>
      <c r="C10" s="104" t="s">
        <v>1251</v>
      </c>
      <c r="D10" s="129" t="s">
        <v>1836</v>
      </c>
      <c r="E10" s="129" t="s">
        <v>1836</v>
      </c>
      <c r="F10" s="140" t="s">
        <v>1</v>
      </c>
    </row>
    <row r="11" spans="1:6" x14ac:dyDescent="0.2">
      <c r="A11" s="103"/>
      <c r="B11" s="74"/>
      <c r="C11" s="104" t="s">
        <v>1837</v>
      </c>
      <c r="D11" s="129" t="s">
        <v>1838</v>
      </c>
      <c r="E11" s="129" t="s">
        <v>1838</v>
      </c>
      <c r="F11" s="140" t="s">
        <v>1</v>
      </c>
    </row>
    <row r="12" spans="1:6" x14ac:dyDescent="0.2">
      <c r="C12" s="104" t="s">
        <v>1017</v>
      </c>
      <c r="D12" s="73" t="s">
        <v>1018</v>
      </c>
      <c r="E12" s="73" t="s">
        <v>1018</v>
      </c>
      <c r="F12" s="71" t="s">
        <v>1</v>
      </c>
    </row>
    <row r="13" spans="1:6" x14ac:dyDescent="0.2">
      <c r="A13" s="103"/>
      <c r="B13" s="74"/>
      <c r="C13" s="70">
        <v>1379</v>
      </c>
      <c r="D13" s="73">
        <v>22.96</v>
      </c>
      <c r="E13" s="73">
        <v>22.96</v>
      </c>
      <c r="F13" s="71" t="s">
        <v>1</v>
      </c>
    </row>
    <row r="14" spans="1:6" x14ac:dyDescent="0.2">
      <c r="A14" s="103"/>
      <c r="B14" s="74">
        <v>1</v>
      </c>
      <c r="C14" s="104" t="s">
        <v>1019</v>
      </c>
      <c r="D14" s="73" t="s">
        <v>1020</v>
      </c>
      <c r="E14" s="73" t="s">
        <v>1020</v>
      </c>
      <c r="F14" s="71" t="s">
        <v>1</v>
      </c>
    </row>
    <row r="15" spans="1:6" x14ac:dyDescent="0.2">
      <c r="A15" s="103"/>
      <c r="B15" s="74"/>
      <c r="C15" s="70">
        <v>1120</v>
      </c>
      <c r="D15" s="73">
        <v>22.96</v>
      </c>
      <c r="E15" s="73">
        <v>22.96</v>
      </c>
      <c r="F15" s="71" t="s">
        <v>1</v>
      </c>
    </row>
    <row r="16" spans="1:6" x14ac:dyDescent="0.2">
      <c r="B16" s="74">
        <v>3</v>
      </c>
      <c r="C16" s="74" t="s">
        <v>1021</v>
      </c>
      <c r="D16" s="73" t="s">
        <v>1022</v>
      </c>
      <c r="E16" s="73" t="s">
        <v>1022</v>
      </c>
      <c r="F16" s="71" t="s">
        <v>1</v>
      </c>
    </row>
    <row r="17" spans="1:6" x14ac:dyDescent="0.2">
      <c r="B17" s="74"/>
      <c r="C17" s="74">
        <v>307</v>
      </c>
      <c r="D17" s="73">
        <v>13.03</v>
      </c>
      <c r="E17" s="73">
        <v>13.03</v>
      </c>
      <c r="F17" s="73" t="s">
        <v>1</v>
      </c>
    </row>
    <row r="18" spans="1:6" x14ac:dyDescent="0.2">
      <c r="B18" s="74"/>
      <c r="C18" s="74"/>
      <c r="D18" s="73"/>
      <c r="E18" s="73"/>
      <c r="F18" s="73"/>
    </row>
    <row r="19" spans="1:6" ht="15" x14ac:dyDescent="0.25">
      <c r="A19" s="102" t="s">
        <v>79</v>
      </c>
      <c r="B19" s="105"/>
      <c r="F19" s="22"/>
    </row>
    <row r="20" spans="1:6" x14ac:dyDescent="0.2">
      <c r="A20" s="103" t="s">
        <v>1023</v>
      </c>
      <c r="B20" s="105" t="s">
        <v>1016</v>
      </c>
      <c r="C20" s="73">
        <v>11</v>
      </c>
      <c r="D20" s="73">
        <v>87.49</v>
      </c>
      <c r="E20" s="73">
        <v>87.49</v>
      </c>
      <c r="F20" s="73" t="s">
        <v>1</v>
      </c>
    </row>
    <row r="21" spans="1:6" x14ac:dyDescent="0.2">
      <c r="A21" s="103"/>
      <c r="B21" s="24">
        <v>1</v>
      </c>
      <c r="C21" s="73">
        <v>102</v>
      </c>
      <c r="D21" s="73">
        <v>14.71</v>
      </c>
      <c r="E21" s="73">
        <v>14.71</v>
      </c>
      <c r="F21" s="73" t="s">
        <v>1</v>
      </c>
    </row>
    <row r="22" spans="1:6" x14ac:dyDescent="0.2">
      <c r="A22" s="103" t="s">
        <v>1024</v>
      </c>
      <c r="B22" s="74" t="s">
        <v>1025</v>
      </c>
      <c r="C22" s="74" t="s">
        <v>1026</v>
      </c>
      <c r="D22" s="73" t="s">
        <v>1027</v>
      </c>
      <c r="E22" s="73" t="s">
        <v>1027</v>
      </c>
      <c r="F22" s="73" t="s">
        <v>1</v>
      </c>
    </row>
    <row r="23" spans="1:6" x14ac:dyDescent="0.2">
      <c r="A23" s="103"/>
      <c r="B23" s="74"/>
      <c r="C23" s="74" t="s">
        <v>1028</v>
      </c>
      <c r="D23" s="73" t="s">
        <v>1029</v>
      </c>
      <c r="E23" s="73" t="s">
        <v>1029</v>
      </c>
      <c r="F23" s="71" t="s">
        <v>1</v>
      </c>
    </row>
    <row r="24" spans="1:6" x14ac:dyDescent="0.2">
      <c r="A24" s="103"/>
      <c r="B24" s="74" t="s">
        <v>1030</v>
      </c>
      <c r="C24" s="231" t="s">
        <v>1839</v>
      </c>
      <c r="D24" s="129" t="s">
        <v>1840</v>
      </c>
      <c r="E24" s="129" t="s">
        <v>1840</v>
      </c>
      <c r="F24" s="219" t="s">
        <v>1</v>
      </c>
    </row>
    <row r="25" spans="1:6" x14ac:dyDescent="0.2">
      <c r="A25" s="103"/>
      <c r="B25" s="74"/>
      <c r="C25" s="231" t="s">
        <v>1841</v>
      </c>
      <c r="D25" s="129">
        <v>301.04000000000002</v>
      </c>
      <c r="E25" s="129">
        <v>301.04000000000002</v>
      </c>
      <c r="F25" s="219" t="s">
        <v>1</v>
      </c>
    </row>
    <row r="26" spans="1:6" x14ac:dyDescent="0.2">
      <c r="A26" s="103"/>
      <c r="B26" s="74"/>
      <c r="C26" s="104" t="s">
        <v>1031</v>
      </c>
      <c r="D26" s="73">
        <v>10.87</v>
      </c>
      <c r="E26" s="73">
        <v>10.87</v>
      </c>
      <c r="F26" s="80" t="s">
        <v>1</v>
      </c>
    </row>
    <row r="27" spans="1:6" x14ac:dyDescent="0.2">
      <c r="A27" s="103"/>
      <c r="B27" s="74">
        <v>1</v>
      </c>
      <c r="C27" s="104" t="s">
        <v>1032</v>
      </c>
      <c r="D27" s="73" t="s">
        <v>1033</v>
      </c>
      <c r="E27" s="73" t="s">
        <v>1033</v>
      </c>
      <c r="F27" s="80" t="s">
        <v>1</v>
      </c>
    </row>
    <row r="28" spans="1:6" x14ac:dyDescent="0.2">
      <c r="A28" s="103"/>
      <c r="B28" s="74"/>
      <c r="C28" s="104" t="s">
        <v>1034</v>
      </c>
      <c r="D28" s="73" t="s">
        <v>1035</v>
      </c>
      <c r="E28" s="73" t="s">
        <v>1035</v>
      </c>
      <c r="F28" s="80" t="s">
        <v>1</v>
      </c>
    </row>
    <row r="29" spans="1:6" x14ac:dyDescent="0.2">
      <c r="A29" s="103"/>
      <c r="B29" s="74">
        <v>2</v>
      </c>
      <c r="C29" s="104" t="s">
        <v>1036</v>
      </c>
      <c r="D29" s="73" t="s">
        <v>1037</v>
      </c>
      <c r="E29" s="73" t="s">
        <v>1037</v>
      </c>
      <c r="F29" s="80" t="s">
        <v>1</v>
      </c>
    </row>
    <row r="30" spans="1:6" x14ac:dyDescent="0.2">
      <c r="A30" s="103"/>
      <c r="B30" s="74"/>
      <c r="C30" s="104" t="s">
        <v>1038</v>
      </c>
      <c r="D30" s="73" t="s">
        <v>1039</v>
      </c>
      <c r="E30" s="73" t="s">
        <v>1039</v>
      </c>
      <c r="F30" s="80" t="s">
        <v>1</v>
      </c>
    </row>
    <row r="31" spans="1:6" x14ac:dyDescent="0.2">
      <c r="A31" s="103"/>
      <c r="B31" s="74"/>
      <c r="C31" s="74" t="s">
        <v>1040</v>
      </c>
      <c r="D31" s="73" t="s">
        <v>1041</v>
      </c>
      <c r="E31" s="73" t="s">
        <v>1041</v>
      </c>
      <c r="F31" s="80" t="s">
        <v>1</v>
      </c>
    </row>
    <row r="32" spans="1:6" x14ac:dyDescent="0.2">
      <c r="A32" s="103"/>
      <c r="B32" s="74"/>
      <c r="C32" s="74">
        <v>332</v>
      </c>
      <c r="D32" s="73">
        <v>59.48</v>
      </c>
      <c r="E32" s="73">
        <v>59.48</v>
      </c>
      <c r="F32" s="73" t="s">
        <v>1</v>
      </c>
    </row>
    <row r="33" spans="1:6" x14ac:dyDescent="0.2">
      <c r="A33" s="103"/>
      <c r="B33" s="74">
        <v>3</v>
      </c>
      <c r="C33" s="70" t="s">
        <v>1042</v>
      </c>
      <c r="D33" s="73" t="s">
        <v>1043</v>
      </c>
      <c r="E33" s="73" t="s">
        <v>1043</v>
      </c>
      <c r="F33" s="71" t="s">
        <v>1</v>
      </c>
    </row>
    <row r="34" spans="1:6" x14ac:dyDescent="0.2">
      <c r="A34" s="103"/>
      <c r="B34" s="74"/>
      <c r="C34" s="70">
        <v>1084</v>
      </c>
      <c r="D34" s="73">
        <v>48.5</v>
      </c>
      <c r="E34" s="73">
        <v>48.5</v>
      </c>
      <c r="F34" s="71" t="s">
        <v>1</v>
      </c>
    </row>
    <row r="35" spans="1:6" x14ac:dyDescent="0.2">
      <c r="A35" s="103"/>
      <c r="B35" s="74">
        <v>4</v>
      </c>
      <c r="C35" s="74" t="s">
        <v>1513</v>
      </c>
      <c r="D35" s="73" t="s">
        <v>1044</v>
      </c>
      <c r="E35" s="73" t="s">
        <v>1044</v>
      </c>
      <c r="F35" s="71" t="s">
        <v>1</v>
      </c>
    </row>
    <row r="36" spans="1:6" x14ac:dyDescent="0.2">
      <c r="A36" s="103"/>
      <c r="B36" s="74">
        <v>5</v>
      </c>
      <c r="C36" s="74" t="s">
        <v>1045</v>
      </c>
      <c r="D36" s="73" t="s">
        <v>1046</v>
      </c>
      <c r="E36" s="73" t="s">
        <v>1046</v>
      </c>
      <c r="F36" s="71" t="s">
        <v>1</v>
      </c>
    </row>
    <row r="37" spans="1:6" x14ac:dyDescent="0.2">
      <c r="A37" s="103"/>
      <c r="C37" s="74">
        <v>174</v>
      </c>
      <c r="D37" s="73">
        <v>14.37</v>
      </c>
      <c r="E37" s="73">
        <v>14.37</v>
      </c>
      <c r="F37" s="71" t="s">
        <v>1</v>
      </c>
    </row>
    <row r="38" spans="1:6" x14ac:dyDescent="0.2">
      <c r="A38" s="103" t="s">
        <v>1047</v>
      </c>
      <c r="B38" s="74" t="s">
        <v>1016</v>
      </c>
      <c r="C38" s="74">
        <v>770</v>
      </c>
      <c r="D38" s="129" t="s">
        <v>1048</v>
      </c>
      <c r="E38" s="73">
        <v>37.909999999999997</v>
      </c>
      <c r="F38" s="71">
        <v>4.8</v>
      </c>
    </row>
    <row r="39" spans="1:6" x14ac:dyDescent="0.2">
      <c r="C39" s="70">
        <v>2699</v>
      </c>
      <c r="D39" s="73">
        <v>23.68</v>
      </c>
      <c r="E39" s="73">
        <v>23.68</v>
      </c>
      <c r="F39" s="71" t="s">
        <v>1</v>
      </c>
    </row>
    <row r="40" spans="1:6" x14ac:dyDescent="0.2">
      <c r="B40" s="73">
        <v>1</v>
      </c>
      <c r="C40" s="70">
        <v>56</v>
      </c>
      <c r="D40" s="73">
        <v>53.91</v>
      </c>
      <c r="E40" s="73">
        <v>53.91</v>
      </c>
      <c r="F40" s="71" t="s">
        <v>1</v>
      </c>
    </row>
    <row r="41" spans="1:6" x14ac:dyDescent="0.2">
      <c r="B41" s="74">
        <v>2</v>
      </c>
      <c r="C41" s="74" t="s">
        <v>1049</v>
      </c>
      <c r="D41" s="73">
        <v>25.69</v>
      </c>
      <c r="E41" s="73">
        <v>25.69</v>
      </c>
      <c r="F41" s="71" t="s">
        <v>1</v>
      </c>
    </row>
    <row r="42" spans="1:6" x14ac:dyDescent="0.2">
      <c r="B42" s="74">
        <v>4</v>
      </c>
      <c r="C42" s="74" t="s">
        <v>1050</v>
      </c>
      <c r="D42" s="73" t="s">
        <v>1051</v>
      </c>
      <c r="E42" s="73" t="s">
        <v>1051</v>
      </c>
      <c r="F42" s="71" t="s">
        <v>1</v>
      </c>
    </row>
    <row r="43" spans="1:6" x14ac:dyDescent="0.2">
      <c r="A43" s="103" t="s">
        <v>829</v>
      </c>
      <c r="B43" s="74" t="s">
        <v>1016</v>
      </c>
      <c r="C43" s="231" t="s">
        <v>1842</v>
      </c>
      <c r="D43" s="232" t="s">
        <v>1843</v>
      </c>
      <c r="E43" s="232" t="s">
        <v>1843</v>
      </c>
      <c r="F43" s="140" t="s">
        <v>1</v>
      </c>
    </row>
    <row r="44" spans="1:6" x14ac:dyDescent="0.2">
      <c r="A44" s="103"/>
      <c r="B44" s="74"/>
      <c r="C44" s="231" t="s">
        <v>1844</v>
      </c>
      <c r="D44" s="232" t="s">
        <v>1845</v>
      </c>
      <c r="E44" s="232" t="s">
        <v>1845</v>
      </c>
      <c r="F44" s="140" t="s">
        <v>1</v>
      </c>
    </row>
    <row r="45" spans="1:6" x14ac:dyDescent="0.2">
      <c r="A45" s="103"/>
      <c r="B45" s="74"/>
      <c r="C45" s="104" t="s">
        <v>1846</v>
      </c>
      <c r="D45" s="106" t="s">
        <v>1052</v>
      </c>
      <c r="E45" s="106" t="s">
        <v>1052</v>
      </c>
      <c r="F45" s="71" t="s">
        <v>1</v>
      </c>
    </row>
    <row r="46" spans="1:6" x14ac:dyDescent="0.2">
      <c r="A46" s="103"/>
      <c r="B46" s="74"/>
      <c r="C46" s="104" t="s">
        <v>1053</v>
      </c>
      <c r="D46" s="106" t="s">
        <v>1054</v>
      </c>
      <c r="E46" s="106" t="s">
        <v>1054</v>
      </c>
      <c r="F46" s="71" t="s">
        <v>1</v>
      </c>
    </row>
    <row r="47" spans="1:6" x14ac:dyDescent="0.2">
      <c r="C47" s="73" t="s">
        <v>1055</v>
      </c>
      <c r="D47" s="73" t="s">
        <v>1056</v>
      </c>
      <c r="E47" s="73" t="s">
        <v>1057</v>
      </c>
      <c r="F47" s="71" t="s">
        <v>1</v>
      </c>
    </row>
    <row r="48" spans="1:6" x14ac:dyDescent="0.2">
      <c r="A48" s="103"/>
      <c r="B48" s="74"/>
      <c r="C48" s="74">
        <v>543</v>
      </c>
      <c r="D48" s="73" t="s">
        <v>1058</v>
      </c>
      <c r="E48" s="73" t="s">
        <v>1058</v>
      </c>
      <c r="F48" s="71" t="s">
        <v>1</v>
      </c>
    </row>
    <row r="49" spans="1:6" x14ac:dyDescent="0.2">
      <c r="B49" s="74">
        <v>1</v>
      </c>
      <c r="C49" s="181" t="s">
        <v>1847</v>
      </c>
      <c r="D49" s="129" t="s">
        <v>1848</v>
      </c>
      <c r="E49" s="129" t="s">
        <v>1848</v>
      </c>
      <c r="F49" s="219" t="s">
        <v>1</v>
      </c>
    </row>
    <row r="50" spans="1:6" x14ac:dyDescent="0.2">
      <c r="B50" s="74"/>
      <c r="C50" s="181" t="s">
        <v>1849</v>
      </c>
      <c r="D50" s="129" t="s">
        <v>1850</v>
      </c>
      <c r="E50" s="129" t="s">
        <v>1850</v>
      </c>
      <c r="F50" s="219" t="s">
        <v>1</v>
      </c>
    </row>
    <row r="51" spans="1:6" x14ac:dyDescent="0.2">
      <c r="B51" s="74"/>
      <c r="C51" s="181" t="s">
        <v>1059</v>
      </c>
      <c r="D51" s="129" t="s">
        <v>1060</v>
      </c>
      <c r="E51" s="129" t="s">
        <v>1060</v>
      </c>
      <c r="F51" s="219" t="s">
        <v>1</v>
      </c>
    </row>
    <row r="52" spans="1:6" x14ac:dyDescent="0.2">
      <c r="B52" s="74">
        <v>2</v>
      </c>
      <c r="C52" s="181" t="s">
        <v>1851</v>
      </c>
      <c r="D52" s="129" t="s">
        <v>1852</v>
      </c>
      <c r="E52" s="129" t="s">
        <v>1852</v>
      </c>
      <c r="F52" s="219" t="s">
        <v>1</v>
      </c>
    </row>
    <row r="53" spans="1:6" x14ac:dyDescent="0.2">
      <c r="B53" s="74"/>
      <c r="C53" s="181" t="s">
        <v>1853</v>
      </c>
      <c r="D53" s="129" t="s">
        <v>1854</v>
      </c>
      <c r="E53" s="129" t="s">
        <v>1854</v>
      </c>
      <c r="F53" s="219" t="s">
        <v>1</v>
      </c>
    </row>
    <row r="54" spans="1:6" x14ac:dyDescent="0.2">
      <c r="A54" s="103" t="s">
        <v>1061</v>
      </c>
      <c r="B54" s="74" t="s">
        <v>1016</v>
      </c>
      <c r="C54" s="231" t="s">
        <v>1062</v>
      </c>
      <c r="D54" s="129" t="s">
        <v>1063</v>
      </c>
      <c r="E54" s="129" t="s">
        <v>1063</v>
      </c>
      <c r="F54" s="140" t="s">
        <v>1</v>
      </c>
    </row>
    <row r="55" spans="1:6" x14ac:dyDescent="0.2">
      <c r="C55" s="231" t="s">
        <v>1855</v>
      </c>
      <c r="D55" s="129">
        <v>94.74</v>
      </c>
      <c r="E55" s="129">
        <v>94.74</v>
      </c>
      <c r="F55" s="140" t="s">
        <v>1</v>
      </c>
    </row>
    <row r="56" spans="1:6" x14ac:dyDescent="0.2">
      <c r="C56" s="181" t="s">
        <v>1856</v>
      </c>
      <c r="D56" s="129" t="s">
        <v>1857</v>
      </c>
      <c r="E56" s="129" t="s">
        <v>1857</v>
      </c>
      <c r="F56" s="140" t="s">
        <v>1</v>
      </c>
    </row>
    <row r="57" spans="1:6" x14ac:dyDescent="0.2">
      <c r="A57" s="103"/>
      <c r="B57" s="74"/>
      <c r="C57" s="74">
        <v>120</v>
      </c>
      <c r="D57" s="73">
        <v>16.670000000000002</v>
      </c>
      <c r="E57" s="73">
        <v>16.670000000000002</v>
      </c>
      <c r="F57" s="71" t="s">
        <v>1</v>
      </c>
    </row>
    <row r="58" spans="1:6" x14ac:dyDescent="0.2">
      <c r="A58" s="103" t="s">
        <v>1064</v>
      </c>
      <c r="B58" s="74" t="s">
        <v>1016</v>
      </c>
      <c r="C58" s="74" t="s">
        <v>1065</v>
      </c>
      <c r="D58" s="106" t="s">
        <v>1066</v>
      </c>
      <c r="E58" s="106" t="s">
        <v>1066</v>
      </c>
      <c r="F58" s="71" t="s">
        <v>1</v>
      </c>
    </row>
    <row r="59" spans="1:6" x14ac:dyDescent="0.2">
      <c r="C59" s="74" t="s">
        <v>1067</v>
      </c>
      <c r="D59" s="106" t="s">
        <v>1068</v>
      </c>
      <c r="E59" s="106" t="s">
        <v>1068</v>
      </c>
      <c r="F59" s="80" t="s">
        <v>1</v>
      </c>
    </row>
    <row r="60" spans="1:6" x14ac:dyDescent="0.2">
      <c r="B60" s="74">
        <v>1</v>
      </c>
      <c r="C60" s="74" t="s">
        <v>1069</v>
      </c>
      <c r="D60" s="73" t="s">
        <v>1070</v>
      </c>
      <c r="E60" s="73" t="s">
        <v>1070</v>
      </c>
      <c r="F60" s="73" t="s">
        <v>1</v>
      </c>
    </row>
    <row r="61" spans="1:6" x14ac:dyDescent="0.2">
      <c r="A61" s="103" t="s">
        <v>1071</v>
      </c>
      <c r="B61" s="74" t="s">
        <v>1025</v>
      </c>
      <c r="C61" s="74" t="s">
        <v>1072</v>
      </c>
      <c r="D61" s="73" t="s">
        <v>1073</v>
      </c>
      <c r="E61" s="73" t="s">
        <v>1073</v>
      </c>
      <c r="F61" s="73" t="s">
        <v>1</v>
      </c>
    </row>
    <row r="62" spans="1:6" x14ac:dyDescent="0.2">
      <c r="A62" s="103"/>
      <c r="B62" s="74"/>
      <c r="C62" s="74" t="s">
        <v>1074</v>
      </c>
      <c r="D62" s="73" t="s">
        <v>1075</v>
      </c>
      <c r="E62" s="73" t="s">
        <v>1075</v>
      </c>
      <c r="F62" s="73" t="s">
        <v>1</v>
      </c>
    </row>
    <row r="63" spans="1:6" x14ac:dyDescent="0.2">
      <c r="A63" s="103"/>
      <c r="B63" s="74" t="s">
        <v>1016</v>
      </c>
      <c r="C63" s="74" t="s">
        <v>1076</v>
      </c>
      <c r="D63" s="73" t="s">
        <v>1077</v>
      </c>
      <c r="E63" s="73" t="s">
        <v>1077</v>
      </c>
      <c r="F63" s="73" t="s">
        <v>1</v>
      </c>
    </row>
    <row r="64" spans="1:6" x14ac:dyDescent="0.2">
      <c r="A64" s="103"/>
      <c r="B64" s="74"/>
      <c r="C64" s="74" t="s">
        <v>1078</v>
      </c>
      <c r="D64" s="73" t="s">
        <v>1079</v>
      </c>
      <c r="E64" s="73" t="s">
        <v>1079</v>
      </c>
      <c r="F64" s="71" t="s">
        <v>1</v>
      </c>
    </row>
    <row r="65" spans="1:6" x14ac:dyDescent="0.2">
      <c r="A65" s="103"/>
      <c r="B65" s="74">
        <v>1</v>
      </c>
      <c r="C65" s="74" t="s">
        <v>1080</v>
      </c>
      <c r="D65" s="73" t="s">
        <v>1081</v>
      </c>
      <c r="E65" s="73" t="s">
        <v>1081</v>
      </c>
      <c r="F65" s="73" t="s">
        <v>1</v>
      </c>
    </row>
    <row r="66" spans="1:6" ht="15" x14ac:dyDescent="0.25">
      <c r="A66" s="102"/>
      <c r="B66" s="74"/>
      <c r="C66" s="74" t="s">
        <v>1082</v>
      </c>
      <c r="D66" s="73" t="s">
        <v>1083</v>
      </c>
      <c r="E66" s="73" t="s">
        <v>1083</v>
      </c>
      <c r="F66" s="73" t="s">
        <v>1</v>
      </c>
    </row>
    <row r="67" spans="1:6" ht="15" x14ac:dyDescent="0.25">
      <c r="A67" s="102"/>
      <c r="B67" s="181">
        <v>2</v>
      </c>
      <c r="C67" s="181" t="s">
        <v>1858</v>
      </c>
      <c r="D67" s="129" t="s">
        <v>1859</v>
      </c>
      <c r="E67" s="129" t="s">
        <v>1859</v>
      </c>
      <c r="F67" s="140" t="s">
        <v>1</v>
      </c>
    </row>
    <row r="68" spans="1:6" x14ac:dyDescent="0.2">
      <c r="A68" s="103" t="s">
        <v>1084</v>
      </c>
      <c r="B68" s="181" t="s">
        <v>1085</v>
      </c>
      <c r="C68" s="181" t="s">
        <v>1860</v>
      </c>
      <c r="D68" s="232" t="s">
        <v>1861</v>
      </c>
      <c r="E68" s="232" t="s">
        <v>1861</v>
      </c>
      <c r="F68" s="140" t="s">
        <v>1</v>
      </c>
    </row>
    <row r="69" spans="1:6" x14ac:dyDescent="0.2">
      <c r="B69" s="129" t="s">
        <v>1016</v>
      </c>
      <c r="C69" s="181">
        <v>29</v>
      </c>
      <c r="D69" s="232" t="s">
        <v>1862</v>
      </c>
      <c r="E69" s="232" t="s">
        <v>1862</v>
      </c>
      <c r="F69" s="140" t="s">
        <v>1</v>
      </c>
    </row>
    <row r="70" spans="1:6" x14ac:dyDescent="0.2">
      <c r="B70" s="73">
        <v>1</v>
      </c>
      <c r="C70" s="74" t="s">
        <v>1086</v>
      </c>
      <c r="D70" s="106" t="s">
        <v>1087</v>
      </c>
      <c r="E70" s="106" t="s">
        <v>1087</v>
      </c>
      <c r="F70" s="73" t="s">
        <v>1</v>
      </c>
    </row>
    <row r="71" spans="1:6" x14ac:dyDescent="0.2">
      <c r="B71" s="22">
        <v>2</v>
      </c>
      <c r="C71" s="107" t="s">
        <v>1088</v>
      </c>
      <c r="D71" s="106" t="s">
        <v>1089</v>
      </c>
      <c r="E71" s="106" t="s">
        <v>1089</v>
      </c>
      <c r="F71" s="71" t="s">
        <v>1</v>
      </c>
    </row>
    <row r="72" spans="1:6" x14ac:dyDescent="0.2">
      <c r="A72" s="103" t="s">
        <v>1090</v>
      </c>
      <c r="B72" s="74" t="s">
        <v>1016</v>
      </c>
      <c r="C72" s="74" t="s">
        <v>1091</v>
      </c>
      <c r="D72" s="73" t="s">
        <v>1092</v>
      </c>
      <c r="E72" s="73" t="s">
        <v>1092</v>
      </c>
      <c r="F72" s="80" t="s">
        <v>1</v>
      </c>
    </row>
    <row r="73" spans="1:6" x14ac:dyDescent="0.2">
      <c r="B73" s="74">
        <v>1</v>
      </c>
      <c r="C73" s="74" t="s">
        <v>1093</v>
      </c>
      <c r="D73" s="73" t="s">
        <v>1094</v>
      </c>
      <c r="E73" s="73" t="s">
        <v>1094</v>
      </c>
      <c r="F73" s="71" t="s">
        <v>1</v>
      </c>
    </row>
    <row r="74" spans="1:6" x14ac:dyDescent="0.2">
      <c r="B74" s="74"/>
      <c r="C74" s="74" t="s">
        <v>1095</v>
      </c>
      <c r="D74" s="73" t="s">
        <v>1096</v>
      </c>
      <c r="E74" s="73" t="s">
        <v>1096</v>
      </c>
      <c r="F74" s="71" t="s">
        <v>1</v>
      </c>
    </row>
    <row r="75" spans="1:6" x14ac:dyDescent="0.2">
      <c r="B75" s="74">
        <v>2</v>
      </c>
      <c r="C75" s="74" t="s">
        <v>1097</v>
      </c>
      <c r="D75" s="106" t="s">
        <v>1098</v>
      </c>
      <c r="E75" s="106" t="s">
        <v>1098</v>
      </c>
      <c r="F75" s="80" t="s">
        <v>1</v>
      </c>
    </row>
    <row r="76" spans="1:6" x14ac:dyDescent="0.2">
      <c r="B76" s="74"/>
      <c r="C76" s="74" t="s">
        <v>1099</v>
      </c>
      <c r="D76" s="106" t="s">
        <v>1100</v>
      </c>
      <c r="E76" s="106" t="s">
        <v>1100</v>
      </c>
      <c r="F76" s="80" t="s">
        <v>1</v>
      </c>
    </row>
    <row r="77" spans="1:6" x14ac:dyDescent="0.2">
      <c r="A77" s="103"/>
      <c r="B77" s="74">
        <v>3</v>
      </c>
      <c r="C77" s="74" t="s">
        <v>1101</v>
      </c>
      <c r="D77" s="73" t="s">
        <v>1102</v>
      </c>
      <c r="E77" s="73" t="s">
        <v>1102</v>
      </c>
      <c r="F77" s="71" t="s">
        <v>1</v>
      </c>
    </row>
    <row r="78" spans="1:6" x14ac:dyDescent="0.2">
      <c r="A78" s="103" t="s">
        <v>1103</v>
      </c>
      <c r="B78" s="74" t="s">
        <v>1025</v>
      </c>
      <c r="C78" s="74">
        <v>14</v>
      </c>
      <c r="D78" s="106">
        <v>250</v>
      </c>
      <c r="E78" s="106">
        <v>250</v>
      </c>
      <c r="F78" s="71" t="s">
        <v>1</v>
      </c>
    </row>
    <row r="79" spans="1:6" x14ac:dyDescent="0.2">
      <c r="A79" s="103"/>
      <c r="B79" s="74"/>
      <c r="C79" s="74" t="s">
        <v>1104</v>
      </c>
      <c r="D79" s="73">
        <v>71.430000000000007</v>
      </c>
      <c r="E79" s="73">
        <v>71.430000000000007</v>
      </c>
      <c r="F79" s="71" t="s">
        <v>1</v>
      </c>
    </row>
    <row r="80" spans="1:6" x14ac:dyDescent="0.2">
      <c r="B80" s="181" t="s">
        <v>1030</v>
      </c>
      <c r="C80" s="232" t="s">
        <v>1863</v>
      </c>
      <c r="D80" s="129" t="s">
        <v>1864</v>
      </c>
      <c r="E80" s="129" t="s">
        <v>1864</v>
      </c>
      <c r="F80" s="140" t="s">
        <v>1</v>
      </c>
    </row>
    <row r="81" spans="1:7" x14ac:dyDescent="0.2">
      <c r="B81" s="181"/>
      <c r="C81" s="232" t="s">
        <v>1865</v>
      </c>
      <c r="D81" s="129" t="s">
        <v>1866</v>
      </c>
      <c r="E81" s="129" t="s">
        <v>1866</v>
      </c>
      <c r="F81" s="140" t="s">
        <v>1</v>
      </c>
    </row>
    <row r="82" spans="1:7" x14ac:dyDescent="0.2">
      <c r="B82" s="181"/>
      <c r="C82" s="232" t="s">
        <v>1867</v>
      </c>
      <c r="D82" s="232">
        <v>238.1</v>
      </c>
      <c r="E82" s="232">
        <v>238.1</v>
      </c>
      <c r="F82" s="140" t="s">
        <v>1</v>
      </c>
    </row>
    <row r="83" spans="1:7" x14ac:dyDescent="0.2">
      <c r="B83" s="181"/>
      <c r="C83" s="232" t="s">
        <v>1868</v>
      </c>
      <c r="D83" s="129" t="s">
        <v>1869</v>
      </c>
      <c r="E83" s="129" t="s">
        <v>1869</v>
      </c>
      <c r="F83" s="140" t="s">
        <v>1</v>
      </c>
    </row>
    <row r="84" spans="1:7" x14ac:dyDescent="0.2">
      <c r="A84" s="103"/>
      <c r="B84" s="74"/>
      <c r="C84" s="74" t="s">
        <v>1105</v>
      </c>
      <c r="D84" s="73" t="s">
        <v>1106</v>
      </c>
      <c r="E84" s="73" t="s">
        <v>1106</v>
      </c>
      <c r="F84" s="71" t="s">
        <v>1</v>
      </c>
    </row>
    <row r="85" spans="1:7" x14ac:dyDescent="0.2">
      <c r="A85" s="103"/>
      <c r="B85" s="74">
        <v>1</v>
      </c>
      <c r="C85" s="74" t="s">
        <v>1107</v>
      </c>
      <c r="D85" s="73" t="s">
        <v>1108</v>
      </c>
      <c r="E85" s="73" t="s">
        <v>1108</v>
      </c>
      <c r="F85" s="71" t="s">
        <v>1</v>
      </c>
    </row>
    <row r="86" spans="1:7" x14ac:dyDescent="0.2">
      <c r="A86" s="103"/>
      <c r="B86" s="74"/>
      <c r="C86" s="74" t="s">
        <v>1109</v>
      </c>
      <c r="D86" s="73" t="s">
        <v>1110</v>
      </c>
      <c r="E86" s="73" t="s">
        <v>1110</v>
      </c>
      <c r="F86" s="71" t="s">
        <v>1</v>
      </c>
    </row>
    <row r="87" spans="1:7" x14ac:dyDescent="0.2">
      <c r="A87" s="103"/>
      <c r="B87" s="74">
        <v>2</v>
      </c>
      <c r="C87" s="74" t="s">
        <v>1111</v>
      </c>
      <c r="D87" s="73" t="s">
        <v>1112</v>
      </c>
      <c r="E87" s="73" t="s">
        <v>1112</v>
      </c>
      <c r="F87" s="71" t="s">
        <v>1</v>
      </c>
    </row>
    <row r="88" spans="1:7" x14ac:dyDescent="0.2">
      <c r="A88" s="103"/>
      <c r="B88" s="74"/>
      <c r="C88" s="74">
        <v>263</v>
      </c>
      <c r="D88" s="73">
        <v>39.020000000000003</v>
      </c>
      <c r="E88" s="73">
        <v>39.020000000000003</v>
      </c>
      <c r="F88" s="71" t="s">
        <v>1</v>
      </c>
      <c r="G88" s="22"/>
    </row>
    <row r="89" spans="1:7" x14ac:dyDescent="0.2">
      <c r="A89" s="103"/>
      <c r="B89" s="74">
        <v>3</v>
      </c>
      <c r="C89" s="74">
        <v>27</v>
      </c>
      <c r="D89" s="73">
        <v>33.33</v>
      </c>
      <c r="E89" s="73">
        <v>33.33</v>
      </c>
      <c r="F89" s="71" t="s">
        <v>1</v>
      </c>
      <c r="G89" s="101"/>
    </row>
    <row r="90" spans="1:7" x14ac:dyDescent="0.2">
      <c r="A90" s="103" t="s">
        <v>1113</v>
      </c>
      <c r="B90" s="74" t="s">
        <v>1016</v>
      </c>
      <c r="C90" s="74" t="s">
        <v>1114</v>
      </c>
      <c r="D90" s="73" t="s">
        <v>1115</v>
      </c>
      <c r="E90" s="73" t="s">
        <v>1115</v>
      </c>
      <c r="F90" s="80" t="s">
        <v>1</v>
      </c>
      <c r="G90" s="101"/>
    </row>
    <row r="91" spans="1:7" x14ac:dyDescent="0.2">
      <c r="A91" s="103"/>
      <c r="B91" s="74"/>
      <c r="C91" s="74" t="s">
        <v>1116</v>
      </c>
      <c r="D91" s="73" t="s">
        <v>1117</v>
      </c>
      <c r="E91" s="73" t="s">
        <v>1117</v>
      </c>
      <c r="F91" s="80" t="s">
        <v>1</v>
      </c>
      <c r="G91" s="105"/>
    </row>
    <row r="92" spans="1:7" x14ac:dyDescent="0.2">
      <c r="B92" s="74">
        <v>1</v>
      </c>
      <c r="C92" s="74">
        <v>42</v>
      </c>
      <c r="D92" s="73">
        <v>42.86</v>
      </c>
      <c r="E92" s="73">
        <v>42.86</v>
      </c>
      <c r="F92" s="73" t="s">
        <v>1</v>
      </c>
      <c r="G92" s="105"/>
    </row>
    <row r="93" spans="1:7" x14ac:dyDescent="0.2">
      <c r="B93" s="74"/>
      <c r="C93" s="74">
        <v>92</v>
      </c>
      <c r="D93" s="73">
        <v>26.09</v>
      </c>
      <c r="E93" s="73">
        <v>26.09</v>
      </c>
      <c r="F93" s="73" t="s">
        <v>1</v>
      </c>
      <c r="G93" s="105"/>
    </row>
    <row r="94" spans="1:7" x14ac:dyDescent="0.2">
      <c r="B94" s="74">
        <v>2</v>
      </c>
      <c r="C94" s="74">
        <v>49</v>
      </c>
      <c r="D94" s="73">
        <v>20.41</v>
      </c>
      <c r="E94" s="73">
        <v>20.41</v>
      </c>
      <c r="F94" s="73" t="s">
        <v>1</v>
      </c>
      <c r="G94" s="105"/>
    </row>
    <row r="95" spans="1:7" x14ac:dyDescent="0.2">
      <c r="A95" s="103" t="s">
        <v>1118</v>
      </c>
      <c r="B95" s="74">
        <v>1</v>
      </c>
      <c r="C95" s="74" t="s">
        <v>1119</v>
      </c>
      <c r="D95" s="73">
        <v>40.98</v>
      </c>
      <c r="E95" s="73">
        <v>40.98</v>
      </c>
      <c r="F95" s="71" t="s">
        <v>1</v>
      </c>
      <c r="G95" s="105"/>
    </row>
    <row r="96" spans="1:7" x14ac:dyDescent="0.2">
      <c r="A96" s="103" t="s">
        <v>1120</v>
      </c>
      <c r="B96" s="74" t="s">
        <v>1016</v>
      </c>
      <c r="C96" s="74">
        <v>17</v>
      </c>
      <c r="D96" s="73">
        <v>196.86</v>
      </c>
      <c r="E96" s="73">
        <v>196.86</v>
      </c>
      <c r="F96" s="73" t="s">
        <v>1</v>
      </c>
    </row>
    <row r="97" spans="1:6" x14ac:dyDescent="0.2">
      <c r="A97" s="103"/>
      <c r="B97" s="74"/>
      <c r="C97" s="74">
        <v>20</v>
      </c>
      <c r="D97" s="106">
        <v>35</v>
      </c>
      <c r="E97" s="106">
        <v>35</v>
      </c>
      <c r="F97" s="80" t="s">
        <v>1</v>
      </c>
    </row>
    <row r="98" spans="1:6" x14ac:dyDescent="0.2">
      <c r="A98" s="103"/>
      <c r="B98" s="74"/>
      <c r="C98" s="74" t="s">
        <v>1121</v>
      </c>
      <c r="D98" s="73" t="s">
        <v>1122</v>
      </c>
      <c r="E98" s="73" t="s">
        <v>1122</v>
      </c>
      <c r="F98" s="73" t="s">
        <v>1</v>
      </c>
    </row>
    <row r="99" spans="1:6" x14ac:dyDescent="0.2">
      <c r="A99" s="103" t="s">
        <v>1123</v>
      </c>
      <c r="B99" s="74" t="s">
        <v>1016</v>
      </c>
      <c r="C99" s="74" t="s">
        <v>1124</v>
      </c>
      <c r="D99" s="73" t="s">
        <v>1125</v>
      </c>
      <c r="E99" s="73" t="s">
        <v>1125</v>
      </c>
      <c r="F99" s="71" t="s">
        <v>1</v>
      </c>
    </row>
    <row r="100" spans="1:6" x14ac:dyDescent="0.2">
      <c r="A100" s="103"/>
      <c r="B100" s="74">
        <v>1</v>
      </c>
      <c r="C100" s="74" t="s">
        <v>1126</v>
      </c>
      <c r="D100" s="73" t="s">
        <v>1127</v>
      </c>
      <c r="E100" s="73" t="s">
        <v>1127</v>
      </c>
      <c r="F100" s="71" t="s">
        <v>1</v>
      </c>
    </row>
    <row r="101" spans="1:6" ht="15" x14ac:dyDescent="0.25">
      <c r="A101" s="102"/>
      <c r="B101" s="74">
        <v>2</v>
      </c>
      <c r="C101" s="74" t="s">
        <v>1128</v>
      </c>
      <c r="D101" s="73" t="s">
        <v>1129</v>
      </c>
      <c r="E101" s="73" t="s">
        <v>1129</v>
      </c>
      <c r="F101" s="71" t="s">
        <v>1</v>
      </c>
    </row>
    <row r="102" spans="1:6" ht="15" x14ac:dyDescent="0.25">
      <c r="A102" s="102"/>
      <c r="B102" s="74"/>
      <c r="C102" s="74" t="s">
        <v>1130</v>
      </c>
      <c r="D102" s="73" t="s">
        <v>1131</v>
      </c>
      <c r="E102" s="73" t="s">
        <v>1131</v>
      </c>
      <c r="F102" s="71" t="s">
        <v>1</v>
      </c>
    </row>
    <row r="103" spans="1:6" x14ac:dyDescent="0.2">
      <c r="A103" s="103" t="s">
        <v>1132</v>
      </c>
      <c r="B103" s="74" t="s">
        <v>1025</v>
      </c>
      <c r="C103" s="74" t="s">
        <v>1133</v>
      </c>
      <c r="D103" s="73" t="s">
        <v>1134</v>
      </c>
      <c r="E103" s="73" t="s">
        <v>1134</v>
      </c>
      <c r="F103" s="73" t="s">
        <v>1</v>
      </c>
    </row>
    <row r="104" spans="1:6" x14ac:dyDescent="0.2">
      <c r="A104" s="103"/>
      <c r="B104" s="74"/>
      <c r="C104" s="74">
        <v>128</v>
      </c>
      <c r="D104" s="106">
        <v>53.79</v>
      </c>
      <c r="E104" s="106">
        <v>53.79</v>
      </c>
      <c r="F104" s="71" t="s">
        <v>1</v>
      </c>
    </row>
    <row r="105" spans="1:6" x14ac:dyDescent="0.2">
      <c r="A105" s="103"/>
      <c r="B105" s="74" t="s">
        <v>1016</v>
      </c>
      <c r="C105" s="74" t="s">
        <v>1135</v>
      </c>
      <c r="D105" s="73" t="s">
        <v>1136</v>
      </c>
      <c r="E105" s="73" t="s">
        <v>1136</v>
      </c>
      <c r="F105" s="71" t="s">
        <v>1</v>
      </c>
    </row>
    <row r="106" spans="1:6" x14ac:dyDescent="0.2">
      <c r="A106" s="103"/>
      <c r="B106" s="74"/>
      <c r="C106" s="74" t="s">
        <v>1137</v>
      </c>
      <c r="D106" s="73" t="s">
        <v>1138</v>
      </c>
      <c r="E106" s="73" t="s">
        <v>1138</v>
      </c>
      <c r="F106" s="71" t="s">
        <v>1</v>
      </c>
    </row>
    <row r="107" spans="1:6" x14ac:dyDescent="0.2">
      <c r="A107" s="103"/>
      <c r="B107" s="74"/>
      <c r="C107" s="74">
        <v>307</v>
      </c>
      <c r="D107" s="73">
        <v>84.69</v>
      </c>
      <c r="E107" s="73">
        <v>84.69</v>
      </c>
      <c r="F107" s="71" t="s">
        <v>1</v>
      </c>
    </row>
    <row r="108" spans="1:6" x14ac:dyDescent="0.2">
      <c r="A108" s="103"/>
      <c r="B108" s="74"/>
      <c r="C108" s="70" t="s">
        <v>1139</v>
      </c>
      <c r="D108" s="73" t="s">
        <v>1140</v>
      </c>
      <c r="E108" s="73" t="s">
        <v>1140</v>
      </c>
      <c r="F108" s="73" t="s">
        <v>1</v>
      </c>
    </row>
    <row r="109" spans="1:6" x14ac:dyDescent="0.2">
      <c r="A109" s="103"/>
      <c r="B109" s="74">
        <v>1</v>
      </c>
      <c r="C109" s="74" t="s">
        <v>1141</v>
      </c>
      <c r="D109" s="73" t="s">
        <v>1142</v>
      </c>
      <c r="E109" s="73" t="s">
        <v>1142</v>
      </c>
      <c r="F109" s="73" t="s">
        <v>1</v>
      </c>
    </row>
    <row r="110" spans="1:6" x14ac:dyDescent="0.2">
      <c r="A110" s="103"/>
      <c r="B110" s="74">
        <v>2</v>
      </c>
      <c r="C110" s="74" t="s">
        <v>1143</v>
      </c>
      <c r="D110" s="73" t="s">
        <v>1144</v>
      </c>
      <c r="E110" s="73" t="s">
        <v>1144</v>
      </c>
      <c r="F110" s="73" t="s">
        <v>1</v>
      </c>
    </row>
    <row r="111" spans="1:6" x14ac:dyDescent="0.2">
      <c r="A111" s="103" t="s">
        <v>1145</v>
      </c>
      <c r="B111" s="74" t="s">
        <v>1016</v>
      </c>
      <c r="C111" s="74">
        <v>136</v>
      </c>
      <c r="D111" s="73">
        <v>47.79</v>
      </c>
      <c r="E111" s="73">
        <v>47.79</v>
      </c>
      <c r="F111" s="73" t="s">
        <v>1</v>
      </c>
    </row>
    <row r="112" spans="1:6" x14ac:dyDescent="0.2">
      <c r="A112" s="103" t="s">
        <v>1146</v>
      </c>
      <c r="B112" s="74" t="s">
        <v>1016</v>
      </c>
      <c r="C112" s="74" t="s">
        <v>1147</v>
      </c>
      <c r="D112" s="73" t="s">
        <v>1148</v>
      </c>
      <c r="E112" s="73" t="s">
        <v>1148</v>
      </c>
      <c r="F112" s="73" t="s">
        <v>1</v>
      </c>
    </row>
    <row r="113" spans="1:6" x14ac:dyDescent="0.2">
      <c r="A113" s="103"/>
      <c r="B113" s="74"/>
      <c r="C113" s="74">
        <v>418</v>
      </c>
      <c r="D113" s="73">
        <v>81.819999999999993</v>
      </c>
      <c r="E113" s="73">
        <v>81.819999999999993</v>
      </c>
      <c r="F113" s="71" t="s">
        <v>1</v>
      </c>
    </row>
    <row r="114" spans="1:6" x14ac:dyDescent="0.2">
      <c r="B114" s="74">
        <v>1</v>
      </c>
      <c r="C114" s="104" t="s">
        <v>1149</v>
      </c>
      <c r="D114" s="73" t="s">
        <v>1150</v>
      </c>
      <c r="E114" s="73" t="s">
        <v>1150</v>
      </c>
      <c r="F114" s="71" t="s">
        <v>1</v>
      </c>
    </row>
    <row r="115" spans="1:6" x14ac:dyDescent="0.2">
      <c r="A115" s="103" t="s">
        <v>1151</v>
      </c>
      <c r="B115" s="74" t="s">
        <v>1030</v>
      </c>
      <c r="C115" s="104" t="s">
        <v>1062</v>
      </c>
      <c r="D115" s="73" t="s">
        <v>1152</v>
      </c>
      <c r="E115" s="73" t="s">
        <v>1152</v>
      </c>
      <c r="F115" s="71" t="s">
        <v>1</v>
      </c>
    </row>
    <row r="116" spans="1:6" x14ac:dyDescent="0.2">
      <c r="A116" s="103"/>
      <c r="B116" s="74"/>
      <c r="C116" s="104" t="s">
        <v>1153</v>
      </c>
      <c r="D116" s="73" t="s">
        <v>1154</v>
      </c>
      <c r="E116" s="73" t="s">
        <v>1154</v>
      </c>
      <c r="F116" s="71" t="s">
        <v>1</v>
      </c>
    </row>
    <row r="117" spans="1:6" x14ac:dyDescent="0.2">
      <c r="A117" s="103"/>
      <c r="B117" s="74">
        <v>2</v>
      </c>
      <c r="C117" s="74">
        <v>34</v>
      </c>
      <c r="D117" s="73" t="s">
        <v>1155</v>
      </c>
      <c r="E117" s="73" t="s">
        <v>1155</v>
      </c>
      <c r="F117" s="71" t="s">
        <v>1</v>
      </c>
    </row>
    <row r="118" spans="1:6" x14ac:dyDescent="0.2">
      <c r="A118" s="103"/>
      <c r="B118" s="74">
        <v>3</v>
      </c>
      <c r="C118" s="74">
        <v>42</v>
      </c>
      <c r="D118" s="73">
        <v>14.29</v>
      </c>
      <c r="E118" s="73">
        <v>14.29</v>
      </c>
      <c r="F118" s="73" t="s">
        <v>1</v>
      </c>
    </row>
    <row r="119" spans="1:6" x14ac:dyDescent="0.2">
      <c r="A119" s="103" t="s">
        <v>1156</v>
      </c>
      <c r="B119" s="74" t="s">
        <v>1016</v>
      </c>
      <c r="C119" s="74" t="s">
        <v>1157</v>
      </c>
      <c r="D119" s="73" t="s">
        <v>1158</v>
      </c>
      <c r="E119" s="73" t="s">
        <v>1158</v>
      </c>
      <c r="F119" s="71" t="s">
        <v>1</v>
      </c>
    </row>
    <row r="120" spans="1:6" x14ac:dyDescent="0.2">
      <c r="A120" s="103"/>
      <c r="B120" s="74"/>
      <c r="C120" s="74">
        <v>138</v>
      </c>
      <c r="D120" s="106">
        <v>42.3</v>
      </c>
      <c r="E120" s="106">
        <v>42.3</v>
      </c>
      <c r="F120" s="71" t="s">
        <v>1</v>
      </c>
    </row>
    <row r="121" spans="1:6" x14ac:dyDescent="0.2">
      <c r="A121" s="103"/>
      <c r="B121" s="74">
        <v>1</v>
      </c>
      <c r="C121" s="74" t="s">
        <v>1159</v>
      </c>
      <c r="D121" s="73" t="s">
        <v>1160</v>
      </c>
      <c r="E121" s="73" t="s">
        <v>1160</v>
      </c>
      <c r="F121" s="71" t="s">
        <v>1</v>
      </c>
    </row>
    <row r="122" spans="1:6" x14ac:dyDescent="0.2">
      <c r="A122" s="103"/>
      <c r="C122" s="74" t="s">
        <v>1161</v>
      </c>
      <c r="D122" s="73" t="s">
        <v>1162</v>
      </c>
      <c r="E122" s="73" t="s">
        <v>1162</v>
      </c>
      <c r="F122" s="71" t="s">
        <v>1</v>
      </c>
    </row>
    <row r="123" spans="1:6" x14ac:dyDescent="0.2">
      <c r="A123" s="103"/>
      <c r="C123" s="74">
        <v>160</v>
      </c>
      <c r="D123" s="73">
        <v>11.34</v>
      </c>
      <c r="E123" s="73">
        <v>11.34</v>
      </c>
      <c r="F123" s="71" t="s">
        <v>1</v>
      </c>
    </row>
    <row r="124" spans="1:6" x14ac:dyDescent="0.2">
      <c r="A124" s="103"/>
      <c r="B124" s="73">
        <v>2</v>
      </c>
      <c r="C124" s="74" t="s">
        <v>1163</v>
      </c>
      <c r="D124" s="73" t="s">
        <v>1164</v>
      </c>
      <c r="E124" s="73" t="s">
        <v>1164</v>
      </c>
      <c r="F124" s="71" t="s">
        <v>1</v>
      </c>
    </row>
    <row r="125" spans="1:6" x14ac:dyDescent="0.2">
      <c r="A125" s="103" t="s">
        <v>189</v>
      </c>
      <c r="B125" s="74" t="s">
        <v>1025</v>
      </c>
      <c r="C125" s="74" t="s">
        <v>1165</v>
      </c>
      <c r="D125" s="73" t="s">
        <v>1166</v>
      </c>
      <c r="E125" s="73" t="s">
        <v>1166</v>
      </c>
      <c r="F125" s="71" t="s">
        <v>1</v>
      </c>
    </row>
    <row r="126" spans="1:6" x14ac:dyDescent="0.2">
      <c r="A126" s="103"/>
      <c r="B126" s="74"/>
      <c r="C126" s="74" t="s">
        <v>1167</v>
      </c>
      <c r="D126" s="73" t="s">
        <v>1168</v>
      </c>
      <c r="E126" s="73" t="s">
        <v>1168</v>
      </c>
      <c r="F126" s="71" t="s">
        <v>1</v>
      </c>
    </row>
    <row r="127" spans="1:6" x14ac:dyDescent="0.2">
      <c r="A127" s="103"/>
      <c r="B127" s="74"/>
      <c r="C127" s="74" t="s">
        <v>1169</v>
      </c>
      <c r="D127" s="73" t="s">
        <v>1170</v>
      </c>
      <c r="E127" s="73" t="s">
        <v>1170</v>
      </c>
      <c r="F127" s="71" t="s">
        <v>1</v>
      </c>
    </row>
    <row r="128" spans="1:6" x14ac:dyDescent="0.2">
      <c r="A128" s="103"/>
      <c r="B128" s="74" t="s">
        <v>1016</v>
      </c>
      <c r="C128" s="74" t="s">
        <v>1171</v>
      </c>
      <c r="D128" s="73" t="s">
        <v>1172</v>
      </c>
      <c r="E128" s="73" t="s">
        <v>1172</v>
      </c>
      <c r="F128" s="71" t="s">
        <v>1</v>
      </c>
    </row>
    <row r="129" spans="1:6" x14ac:dyDescent="0.2">
      <c r="A129" s="103"/>
      <c r="B129" s="74"/>
      <c r="C129" s="74" t="s">
        <v>1173</v>
      </c>
      <c r="D129" s="73" t="s">
        <v>1174</v>
      </c>
      <c r="E129" s="73" t="s">
        <v>1174</v>
      </c>
      <c r="F129" s="71" t="s">
        <v>1</v>
      </c>
    </row>
    <row r="130" spans="1:6" x14ac:dyDescent="0.2">
      <c r="A130" s="103"/>
      <c r="B130" s="74"/>
      <c r="C130" s="74" t="s">
        <v>1175</v>
      </c>
      <c r="D130" s="73" t="s">
        <v>1176</v>
      </c>
      <c r="E130" s="73" t="s">
        <v>1176</v>
      </c>
      <c r="F130" s="73" t="s">
        <v>1</v>
      </c>
    </row>
    <row r="131" spans="1:6" x14ac:dyDescent="0.2">
      <c r="A131" s="103"/>
      <c r="B131" s="74">
        <v>1</v>
      </c>
      <c r="C131" s="74" t="s">
        <v>1177</v>
      </c>
      <c r="D131" s="106" t="s">
        <v>1178</v>
      </c>
      <c r="E131" s="106" t="s">
        <v>1179</v>
      </c>
      <c r="F131" s="71" t="s">
        <v>1</v>
      </c>
    </row>
    <row r="132" spans="1:6" x14ac:dyDescent="0.2">
      <c r="A132" s="103"/>
      <c r="B132" s="74"/>
      <c r="C132" s="74" t="s">
        <v>1180</v>
      </c>
      <c r="D132" s="106" t="s">
        <v>1181</v>
      </c>
      <c r="E132" s="106" t="s">
        <v>1181</v>
      </c>
      <c r="F132" s="80" t="s">
        <v>1</v>
      </c>
    </row>
    <row r="133" spans="1:6" x14ac:dyDescent="0.2">
      <c r="A133" s="103"/>
      <c r="B133" s="74"/>
      <c r="C133" s="74" t="s">
        <v>1182</v>
      </c>
      <c r="D133" s="106" t="s">
        <v>1183</v>
      </c>
      <c r="E133" s="106" t="s">
        <v>1183</v>
      </c>
      <c r="F133" s="71" t="s">
        <v>1</v>
      </c>
    </row>
    <row r="134" spans="1:6" x14ac:dyDescent="0.2">
      <c r="A134" s="103"/>
      <c r="B134" s="74">
        <v>2</v>
      </c>
      <c r="C134" s="74" t="s">
        <v>1184</v>
      </c>
      <c r="D134" s="106" t="s">
        <v>1185</v>
      </c>
      <c r="E134" s="106" t="s">
        <v>1185</v>
      </c>
      <c r="F134" s="71" t="s">
        <v>1</v>
      </c>
    </row>
    <row r="135" spans="1:6" ht="15" x14ac:dyDescent="0.25">
      <c r="A135" s="102"/>
      <c r="C135" s="74" t="s">
        <v>1186</v>
      </c>
      <c r="D135" s="73" t="s">
        <v>1187</v>
      </c>
      <c r="E135" s="73" t="s">
        <v>1187</v>
      </c>
      <c r="F135" s="80" t="s">
        <v>1</v>
      </c>
    </row>
    <row r="136" spans="1:6" ht="15" x14ac:dyDescent="0.25">
      <c r="A136" s="102"/>
      <c r="B136" s="74">
        <v>3</v>
      </c>
      <c r="C136" s="74" t="s">
        <v>1114</v>
      </c>
      <c r="D136" s="73" t="s">
        <v>1188</v>
      </c>
      <c r="E136" s="73" t="s">
        <v>1188</v>
      </c>
      <c r="F136" s="80" t="s">
        <v>1</v>
      </c>
    </row>
    <row r="137" spans="1:6" ht="15" x14ac:dyDescent="0.25">
      <c r="A137" s="102"/>
      <c r="B137" s="74"/>
      <c r="C137" s="74" t="s">
        <v>1189</v>
      </c>
      <c r="D137" s="73" t="s">
        <v>1190</v>
      </c>
      <c r="E137" s="73" t="s">
        <v>1190</v>
      </c>
      <c r="F137" s="71" t="s">
        <v>1</v>
      </c>
    </row>
    <row r="138" spans="1:6" ht="15" x14ac:dyDescent="0.25">
      <c r="A138" s="102"/>
      <c r="B138" s="74"/>
      <c r="C138" s="74" t="s">
        <v>1191</v>
      </c>
      <c r="D138" s="73" t="s">
        <v>1192</v>
      </c>
      <c r="E138" s="73" t="s">
        <v>1192</v>
      </c>
      <c r="F138" s="71" t="s">
        <v>1</v>
      </c>
    </row>
    <row r="139" spans="1:6" ht="15" x14ac:dyDescent="0.25">
      <c r="A139" s="102"/>
      <c r="B139" s="74"/>
      <c r="C139" s="74" t="s">
        <v>1193</v>
      </c>
      <c r="D139" s="73" t="s">
        <v>1194</v>
      </c>
      <c r="E139" s="73" t="s">
        <v>1194</v>
      </c>
      <c r="F139" s="71" t="s">
        <v>1</v>
      </c>
    </row>
    <row r="140" spans="1:6" x14ac:dyDescent="0.2">
      <c r="A140" s="103" t="s">
        <v>1195</v>
      </c>
      <c r="B140" s="74" t="s">
        <v>1016</v>
      </c>
      <c r="C140" s="74">
        <v>16</v>
      </c>
      <c r="D140" s="73">
        <v>375</v>
      </c>
      <c r="E140" s="73">
        <v>375</v>
      </c>
      <c r="F140" s="71" t="s">
        <v>1</v>
      </c>
    </row>
    <row r="141" spans="1:6" x14ac:dyDescent="0.2">
      <c r="C141" s="74" t="s">
        <v>1196</v>
      </c>
      <c r="D141" s="73" t="s">
        <v>1197</v>
      </c>
      <c r="E141" s="73" t="s">
        <v>1197</v>
      </c>
      <c r="F141" s="80" t="s">
        <v>1</v>
      </c>
    </row>
    <row r="142" spans="1:6" x14ac:dyDescent="0.2">
      <c r="A142" s="103"/>
      <c r="B142" s="74">
        <v>1</v>
      </c>
      <c r="C142" s="74" t="s">
        <v>1198</v>
      </c>
      <c r="D142" s="73" t="s">
        <v>1199</v>
      </c>
      <c r="E142" s="73" t="s">
        <v>1199</v>
      </c>
      <c r="F142" s="80" t="s">
        <v>1</v>
      </c>
    </row>
    <row r="143" spans="1:6" x14ac:dyDescent="0.2">
      <c r="A143" s="103"/>
      <c r="B143" s="74">
        <v>2</v>
      </c>
      <c r="C143" s="74">
        <v>197.78</v>
      </c>
      <c r="D143" s="73">
        <v>55.62</v>
      </c>
      <c r="E143" s="73">
        <v>55.62</v>
      </c>
      <c r="F143" s="80" t="s">
        <v>1</v>
      </c>
    </row>
    <row r="144" spans="1:6" x14ac:dyDescent="0.2">
      <c r="A144" s="69" t="s">
        <v>1200</v>
      </c>
      <c r="B144" s="74" t="s">
        <v>1016</v>
      </c>
      <c r="C144" s="70" t="s">
        <v>1201</v>
      </c>
      <c r="D144" s="104" t="s">
        <v>1202</v>
      </c>
      <c r="E144" s="104" t="s">
        <v>1202</v>
      </c>
      <c r="F144" s="72" t="s">
        <v>1</v>
      </c>
    </row>
    <row r="145" spans="1:6" x14ac:dyDescent="0.2">
      <c r="A145" s="69"/>
      <c r="B145" s="104" t="s">
        <v>1203</v>
      </c>
      <c r="C145" s="70">
        <v>28</v>
      </c>
      <c r="D145" s="104" t="s">
        <v>1204</v>
      </c>
      <c r="E145" s="104" t="s">
        <v>1204</v>
      </c>
      <c r="F145" s="72" t="s">
        <v>1</v>
      </c>
    </row>
    <row r="146" spans="1:6" x14ac:dyDescent="0.2">
      <c r="A146" s="70"/>
      <c r="B146" s="104" t="s">
        <v>1205</v>
      </c>
      <c r="C146" s="70" t="s">
        <v>1206</v>
      </c>
      <c r="D146" s="104" t="s">
        <v>1207</v>
      </c>
      <c r="E146" s="104" t="s">
        <v>1207</v>
      </c>
      <c r="F146" s="72" t="s">
        <v>1</v>
      </c>
    </row>
    <row r="147" spans="1:6" x14ac:dyDescent="0.2">
      <c r="A147" s="103" t="s">
        <v>885</v>
      </c>
      <c r="B147" s="74" t="s">
        <v>1016</v>
      </c>
      <c r="C147" s="104" t="s">
        <v>1870</v>
      </c>
      <c r="D147" s="231" t="s">
        <v>1208</v>
      </c>
      <c r="E147" s="104" t="s">
        <v>1209</v>
      </c>
      <c r="F147" s="72">
        <v>-17.7</v>
      </c>
    </row>
    <row r="148" spans="1:6" x14ac:dyDescent="0.2">
      <c r="C148" s="74" t="s">
        <v>1210</v>
      </c>
      <c r="D148" s="106" t="s">
        <v>1211</v>
      </c>
      <c r="E148" s="106" t="s">
        <v>1211</v>
      </c>
      <c r="F148" s="73" t="s">
        <v>1</v>
      </c>
    </row>
    <row r="149" spans="1:6" x14ac:dyDescent="0.2">
      <c r="B149" s="74">
        <v>1</v>
      </c>
      <c r="C149" s="74" t="s">
        <v>1212</v>
      </c>
      <c r="D149" s="106" t="s">
        <v>1213</v>
      </c>
      <c r="E149" s="106" t="s">
        <v>1213</v>
      </c>
      <c r="F149" s="71" t="s">
        <v>1</v>
      </c>
    </row>
    <row r="150" spans="1:6" x14ac:dyDescent="0.2">
      <c r="B150" s="74"/>
      <c r="C150" s="74">
        <v>60</v>
      </c>
      <c r="D150" s="106" t="s">
        <v>59</v>
      </c>
      <c r="E150" s="106">
        <v>13.17</v>
      </c>
      <c r="F150" s="71" t="s">
        <v>60</v>
      </c>
    </row>
    <row r="151" spans="1:6" x14ac:dyDescent="0.2">
      <c r="B151" s="74">
        <v>2</v>
      </c>
      <c r="C151" s="74" t="s">
        <v>1214</v>
      </c>
      <c r="D151" s="106" t="s">
        <v>59</v>
      </c>
      <c r="E151" s="106" t="s">
        <v>1215</v>
      </c>
      <c r="F151" s="71" t="s">
        <v>60</v>
      </c>
    </row>
    <row r="152" spans="1:6" ht="15" x14ac:dyDescent="0.25">
      <c r="A152" s="102"/>
      <c r="B152" s="74"/>
      <c r="C152" s="74"/>
      <c r="D152" s="73"/>
      <c r="E152" s="73"/>
      <c r="F152" s="73"/>
    </row>
    <row r="153" spans="1:6" ht="15" x14ac:dyDescent="0.25">
      <c r="A153" s="19" t="s">
        <v>1515</v>
      </c>
      <c r="B153" s="105"/>
      <c r="C153" s="105"/>
      <c r="D153" s="19"/>
      <c r="F153" s="22"/>
    </row>
    <row r="154" spans="1:6" x14ac:dyDescent="0.2">
      <c r="A154" s="103" t="s">
        <v>1877</v>
      </c>
      <c r="B154" s="73" t="s">
        <v>1016</v>
      </c>
      <c r="C154" s="22" t="s">
        <v>1878</v>
      </c>
      <c r="D154" s="22" t="s">
        <v>59</v>
      </c>
      <c r="E154" s="22" t="s">
        <v>1879</v>
      </c>
      <c r="F154" s="22" t="s">
        <v>60</v>
      </c>
    </row>
    <row r="155" spans="1:6" x14ac:dyDescent="0.2">
      <c r="A155" s="103"/>
      <c r="B155" s="73">
        <v>1</v>
      </c>
      <c r="C155" s="22" t="s">
        <v>1880</v>
      </c>
      <c r="D155" s="22" t="s">
        <v>1881</v>
      </c>
      <c r="E155" s="22" t="s">
        <v>1882</v>
      </c>
      <c r="F155" s="22">
        <v>-3.8</v>
      </c>
    </row>
    <row r="156" spans="1:6" x14ac:dyDescent="0.2">
      <c r="A156" s="108"/>
      <c r="B156" s="22">
        <v>1</v>
      </c>
      <c r="C156" s="233" t="s">
        <v>1883</v>
      </c>
      <c r="D156" s="22" t="s">
        <v>1884</v>
      </c>
      <c r="E156" s="22" t="s">
        <v>1885</v>
      </c>
      <c r="F156" s="22">
        <v>19.100000000000001</v>
      </c>
    </row>
    <row r="157" spans="1:6" x14ac:dyDescent="0.2">
      <c r="A157" s="108"/>
      <c r="B157" s="22"/>
      <c r="C157" s="233"/>
      <c r="D157" s="22"/>
      <c r="E157" s="22"/>
      <c r="F157" s="22"/>
    </row>
    <row r="158" spans="1:6" ht="15" x14ac:dyDescent="0.25">
      <c r="A158" s="102" t="s">
        <v>87</v>
      </c>
      <c r="B158" s="74"/>
      <c r="C158" s="74"/>
      <c r="D158" s="73"/>
      <c r="E158" s="73"/>
      <c r="F158" s="73"/>
    </row>
    <row r="159" spans="1:6" x14ac:dyDescent="0.2">
      <c r="A159" s="103" t="s">
        <v>1216</v>
      </c>
      <c r="B159" s="74" t="s">
        <v>1016</v>
      </c>
      <c r="C159" s="130" t="s">
        <v>1871</v>
      </c>
      <c r="D159" s="130" t="s">
        <v>1872</v>
      </c>
      <c r="E159" s="130" t="s">
        <v>1872</v>
      </c>
      <c r="F159" s="218" t="s">
        <v>1</v>
      </c>
    </row>
    <row r="160" spans="1:6" x14ac:dyDescent="0.2">
      <c r="A160" s="103"/>
      <c r="B160" s="74"/>
      <c r="C160" s="130" t="s">
        <v>1873</v>
      </c>
      <c r="D160" s="130" t="s">
        <v>1874</v>
      </c>
      <c r="E160" s="130" t="s">
        <v>1874</v>
      </c>
      <c r="F160" s="218" t="s">
        <v>1</v>
      </c>
    </row>
    <row r="161" spans="1:6" x14ac:dyDescent="0.2">
      <c r="C161" s="181" t="s">
        <v>1217</v>
      </c>
      <c r="D161" s="129" t="s">
        <v>1218</v>
      </c>
      <c r="E161" s="129" t="s">
        <v>1218</v>
      </c>
      <c r="F161" s="140" t="s">
        <v>1</v>
      </c>
    </row>
    <row r="162" spans="1:6" x14ac:dyDescent="0.2">
      <c r="B162" s="74">
        <v>1</v>
      </c>
      <c r="C162" s="181" t="s">
        <v>1875</v>
      </c>
      <c r="D162" s="129" t="s">
        <v>1876</v>
      </c>
      <c r="E162" s="129" t="s">
        <v>1876</v>
      </c>
      <c r="F162" s="140" t="s">
        <v>1</v>
      </c>
    </row>
    <row r="163" spans="1:6" x14ac:dyDescent="0.2">
      <c r="B163" s="74"/>
      <c r="C163" s="74" t="s">
        <v>1219</v>
      </c>
      <c r="D163" s="73" t="s">
        <v>1220</v>
      </c>
      <c r="E163" s="73" t="s">
        <v>1220</v>
      </c>
      <c r="F163" s="71" t="s">
        <v>1</v>
      </c>
    </row>
    <row r="164" spans="1:6" x14ac:dyDescent="0.2">
      <c r="B164" s="74"/>
      <c r="C164" s="70">
        <v>2912</v>
      </c>
      <c r="D164" s="73">
        <v>19.37</v>
      </c>
      <c r="E164" s="73">
        <v>19.37</v>
      </c>
      <c r="F164" s="71" t="s">
        <v>1</v>
      </c>
    </row>
    <row r="165" spans="1:6" ht="15" x14ac:dyDescent="0.25">
      <c r="A165" s="102"/>
      <c r="B165" s="74">
        <v>2</v>
      </c>
      <c r="C165" s="70">
        <v>19</v>
      </c>
      <c r="D165" s="73" t="s">
        <v>1221</v>
      </c>
      <c r="E165" s="73" t="s">
        <v>1221</v>
      </c>
      <c r="F165" s="80" t="s">
        <v>1</v>
      </c>
    </row>
    <row r="166" spans="1:6" ht="15" x14ac:dyDescent="0.25">
      <c r="A166" s="102"/>
      <c r="B166" s="74"/>
      <c r="C166" s="70" t="s">
        <v>1222</v>
      </c>
      <c r="D166" s="73" t="s">
        <v>1223</v>
      </c>
      <c r="E166" s="73" t="s">
        <v>1223</v>
      </c>
      <c r="F166" s="80" t="s">
        <v>1</v>
      </c>
    </row>
    <row r="167" spans="1:6" x14ac:dyDescent="0.2">
      <c r="A167" s="108"/>
      <c r="C167" s="23">
        <v>1401</v>
      </c>
      <c r="D167" s="22">
        <v>20.45</v>
      </c>
      <c r="E167" s="22">
        <v>20.45</v>
      </c>
      <c r="F167" s="22" t="s">
        <v>1</v>
      </c>
    </row>
    <row r="168" spans="1:6" x14ac:dyDescent="0.2">
      <c r="A168" s="108"/>
      <c r="B168" s="73">
        <v>3</v>
      </c>
      <c r="C168" s="70">
        <v>109</v>
      </c>
      <c r="D168" s="73">
        <v>21.91</v>
      </c>
      <c r="E168" s="73">
        <v>21.91</v>
      </c>
      <c r="F168" s="73" t="s">
        <v>1</v>
      </c>
    </row>
    <row r="169" spans="1:6" x14ac:dyDescent="0.2">
      <c r="A169" s="103" t="s">
        <v>1224</v>
      </c>
      <c r="B169" s="74" t="s">
        <v>1016</v>
      </c>
      <c r="C169" s="104" t="s">
        <v>1225</v>
      </c>
      <c r="D169" s="73" t="s">
        <v>1226</v>
      </c>
      <c r="E169" s="73" t="s">
        <v>1226</v>
      </c>
      <c r="F169" s="71" t="s">
        <v>1</v>
      </c>
    </row>
    <row r="170" spans="1:6" x14ac:dyDescent="0.2">
      <c r="C170" s="74" t="s">
        <v>1227</v>
      </c>
      <c r="D170" s="73" t="s">
        <v>1228</v>
      </c>
      <c r="E170" s="73" t="s">
        <v>1228</v>
      </c>
      <c r="F170" s="71" t="s">
        <v>1</v>
      </c>
    </row>
    <row r="171" spans="1:6" x14ac:dyDescent="0.2">
      <c r="B171" s="74">
        <v>1</v>
      </c>
      <c r="C171" s="74" t="s">
        <v>1229</v>
      </c>
      <c r="D171" s="73" t="s">
        <v>1230</v>
      </c>
      <c r="E171" s="73" t="s">
        <v>1230</v>
      </c>
      <c r="F171" s="80" t="s">
        <v>1</v>
      </c>
    </row>
    <row r="172" spans="1:6" x14ac:dyDescent="0.2">
      <c r="B172" s="74">
        <v>2</v>
      </c>
      <c r="C172" s="74">
        <v>19</v>
      </c>
      <c r="D172" s="73" t="s">
        <v>59</v>
      </c>
      <c r="E172" s="106">
        <v>51.1</v>
      </c>
      <c r="F172" s="80" t="s">
        <v>60</v>
      </c>
    </row>
    <row r="173" spans="1:6" ht="15" x14ac:dyDescent="0.25">
      <c r="A173" s="102"/>
      <c r="C173" s="74" t="s">
        <v>1231</v>
      </c>
      <c r="D173" s="109" t="s">
        <v>1232</v>
      </c>
      <c r="E173" s="109" t="s">
        <v>1233</v>
      </c>
      <c r="F173" s="71">
        <v>-5.8</v>
      </c>
    </row>
    <row r="175" spans="1:6" ht="15" x14ac:dyDescent="0.25">
      <c r="A175" s="102" t="s">
        <v>110</v>
      </c>
      <c r="B175" s="108"/>
      <c r="C175" s="108"/>
      <c r="D175" s="105"/>
      <c r="E175" s="105"/>
      <c r="F175" s="105"/>
    </row>
    <row r="176" spans="1:6" x14ac:dyDescent="0.2">
      <c r="A176" s="103" t="s">
        <v>1234</v>
      </c>
      <c r="B176" s="74" t="s">
        <v>1016</v>
      </c>
      <c r="C176" s="74" t="s">
        <v>1235</v>
      </c>
      <c r="D176" s="73" t="s">
        <v>1236</v>
      </c>
      <c r="E176" s="73" t="s">
        <v>1237</v>
      </c>
      <c r="F176" s="80">
        <v>-8.1</v>
      </c>
    </row>
    <row r="177" spans="1:6" x14ac:dyDescent="0.2">
      <c r="A177" s="103"/>
      <c r="B177" s="108">
        <v>1</v>
      </c>
      <c r="C177" s="74" t="s">
        <v>1238</v>
      </c>
      <c r="D177" s="106">
        <v>38.1</v>
      </c>
      <c r="E177" s="106" t="s">
        <v>1239</v>
      </c>
      <c r="F177" s="80">
        <v>-8.9</v>
      </c>
    </row>
    <row r="178" spans="1:6" x14ac:dyDescent="0.2">
      <c r="A178" s="103"/>
      <c r="C178" s="108" t="s">
        <v>1240</v>
      </c>
      <c r="D178" s="105" t="s">
        <v>1241</v>
      </c>
      <c r="E178" s="105" t="s">
        <v>1242</v>
      </c>
      <c r="F178" s="80" t="s">
        <v>1</v>
      </c>
    </row>
    <row r="180" spans="1:6" s="127" customFormat="1" ht="15" x14ac:dyDescent="0.2">
      <c r="A180" s="234" t="s">
        <v>1622</v>
      </c>
      <c r="B180" s="139"/>
      <c r="C180" s="139"/>
      <c r="D180" s="139"/>
      <c r="E180" s="139"/>
      <c r="F180" s="129"/>
    </row>
    <row r="181" spans="1:6" s="127" customFormat="1" x14ac:dyDescent="0.2">
      <c r="A181" s="139" t="s">
        <v>1900</v>
      </c>
      <c r="B181" s="181">
        <v>2</v>
      </c>
      <c r="C181" s="181">
        <v>93</v>
      </c>
      <c r="D181" s="133" t="s">
        <v>59</v>
      </c>
      <c r="E181" s="130">
        <v>8.6</v>
      </c>
      <c r="F181" s="129" t="s">
        <v>60</v>
      </c>
    </row>
    <row r="182" spans="1:6" s="127" customFormat="1" x14ac:dyDescent="0.2">
      <c r="A182" s="139"/>
      <c r="B182" s="181">
        <v>2</v>
      </c>
      <c r="C182" s="129">
        <v>75</v>
      </c>
      <c r="D182" s="129" t="s">
        <v>59</v>
      </c>
      <c r="E182" s="180">
        <v>53</v>
      </c>
      <c r="F182" s="129" t="s">
        <v>60</v>
      </c>
    </row>
    <row r="183" spans="1:6" s="127" customFormat="1" ht="15" x14ac:dyDescent="0.25">
      <c r="A183" s="136"/>
    </row>
    <row r="184" spans="1:6" s="139" customFormat="1" x14ac:dyDescent="0.2">
      <c r="A184" s="187" t="s">
        <v>1901</v>
      </c>
      <c r="B184" s="188">
        <v>1</v>
      </c>
      <c r="C184" s="191">
        <v>198.62</v>
      </c>
      <c r="D184" s="191" t="s">
        <v>1902</v>
      </c>
      <c r="E184" s="191" t="s">
        <v>1902</v>
      </c>
      <c r="F184" s="191" t="s">
        <v>1</v>
      </c>
    </row>
    <row r="185" spans="1:6" s="139" customFormat="1" x14ac:dyDescent="0.2">
      <c r="A185" s="187"/>
      <c r="B185" s="188"/>
      <c r="C185" s="191"/>
      <c r="D185" s="191"/>
      <c r="E185" s="191"/>
      <c r="F185" s="191"/>
    </row>
    <row r="186" spans="1:6" ht="15" x14ac:dyDescent="0.25">
      <c r="A186" s="102" t="s">
        <v>1536</v>
      </c>
      <c r="B186" s="108"/>
      <c r="C186" s="108"/>
      <c r="D186" s="106"/>
      <c r="E186" s="106"/>
      <c r="F186" s="106"/>
    </row>
    <row r="187" spans="1:6" x14ac:dyDescent="0.2">
      <c r="A187" s="103" t="s">
        <v>1886</v>
      </c>
      <c r="B187" s="108" t="s">
        <v>1030</v>
      </c>
      <c r="C187" s="108">
        <v>98</v>
      </c>
      <c r="D187" s="106" t="s">
        <v>1887</v>
      </c>
      <c r="E187" s="106" t="s">
        <v>1887</v>
      </c>
      <c r="F187" s="106" t="s">
        <v>1</v>
      </c>
    </row>
    <row r="188" spans="1:6" x14ac:dyDescent="0.2">
      <c r="A188" s="103"/>
      <c r="B188" s="108">
        <v>1</v>
      </c>
      <c r="C188" s="108">
        <v>98</v>
      </c>
      <c r="D188" s="106" t="s">
        <v>1888</v>
      </c>
      <c r="E188" s="22" t="s">
        <v>1888</v>
      </c>
      <c r="F188" s="106" t="s">
        <v>1</v>
      </c>
    </row>
    <row r="189" spans="1:6" x14ac:dyDescent="0.2">
      <c r="A189" s="103"/>
      <c r="B189" s="108">
        <v>2</v>
      </c>
      <c r="C189" s="108">
        <v>98</v>
      </c>
      <c r="D189" s="22" t="s">
        <v>1889</v>
      </c>
      <c r="E189" s="22" t="s">
        <v>1889</v>
      </c>
      <c r="F189" s="106" t="s">
        <v>1</v>
      </c>
    </row>
    <row r="191" spans="1:6" ht="15" x14ac:dyDescent="0.25">
      <c r="A191" s="102" t="s">
        <v>1518</v>
      </c>
      <c r="B191" s="108"/>
      <c r="C191" s="108"/>
      <c r="D191" s="105"/>
      <c r="E191" s="105"/>
      <c r="F191" s="105"/>
    </row>
    <row r="192" spans="1:6" x14ac:dyDescent="0.2">
      <c r="A192" s="103" t="s">
        <v>1890</v>
      </c>
      <c r="B192" s="73" t="s">
        <v>1016</v>
      </c>
      <c r="C192" s="108" t="s">
        <v>1891</v>
      </c>
      <c r="D192" s="105" t="s">
        <v>1892</v>
      </c>
      <c r="E192" s="22" t="s">
        <v>1893</v>
      </c>
      <c r="F192" s="26">
        <v>13.4</v>
      </c>
    </row>
    <row r="193" spans="1:6" x14ac:dyDescent="0.2">
      <c r="B193" s="108">
        <v>1</v>
      </c>
      <c r="C193" s="108" t="s">
        <v>1894</v>
      </c>
      <c r="D193" s="105" t="s">
        <v>1895</v>
      </c>
      <c r="E193" s="22" t="s">
        <v>1896</v>
      </c>
      <c r="F193" s="26">
        <v>-25.6</v>
      </c>
    </row>
    <row r="194" spans="1:6" x14ac:dyDescent="0.2">
      <c r="A194" s="103"/>
      <c r="B194" s="108">
        <v>2</v>
      </c>
      <c r="C194" s="108" t="s">
        <v>1897</v>
      </c>
      <c r="D194" s="105" t="s">
        <v>1898</v>
      </c>
      <c r="E194" s="22" t="s">
        <v>1899</v>
      </c>
      <c r="F194" s="26">
        <v>-10</v>
      </c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75" right="0.75" top="1" bottom="1" header="0.5" footer="0.5"/>
  <pageSetup paperSize="9" scale="65" orientation="portrait" cellComments="asDisplayed" horizontalDpi="1200" verticalDpi="1200" r:id="rId1"/>
  <headerFooter alignWithMargins="0">
    <oddFooter>&amp;R&amp;P</oddFooter>
  </headerFooter>
  <rowBreaks count="2" manualBreakCount="2">
    <brk id="62" max="16383" man="1"/>
    <brk id="1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21"/>
  <sheetViews>
    <sheetView zoomScale="90" zoomScaleNormal="90" zoomScaleSheetLayoutView="100" workbookViewId="0">
      <selection activeCell="A6" sqref="A6:F7"/>
    </sheetView>
  </sheetViews>
  <sheetFormatPr defaultColWidth="9.140625" defaultRowHeight="14.25" x14ac:dyDescent="0.2"/>
  <cols>
    <col min="1" max="1" width="29.28515625" style="20" customWidth="1"/>
    <col min="2" max="2" width="9.140625" style="20"/>
    <col min="3" max="3" width="17.5703125" style="20" customWidth="1"/>
    <col min="4" max="4" width="13.28515625" style="20" customWidth="1"/>
    <col min="5" max="5" width="18.28515625" style="20" customWidth="1"/>
    <col min="6" max="6" width="13.28515625" style="20" customWidth="1"/>
    <col min="7" max="16384" width="9.140625" style="20"/>
  </cols>
  <sheetData>
    <row r="2" spans="1:6" ht="15" x14ac:dyDescent="0.25">
      <c r="A2" s="19" t="s">
        <v>2049</v>
      </c>
    </row>
    <row r="3" spans="1:6" ht="15" x14ac:dyDescent="0.25">
      <c r="A3" s="19" t="s">
        <v>2027</v>
      </c>
    </row>
    <row r="4" spans="1:6" x14ac:dyDescent="0.2">
      <c r="A4" s="21" t="s">
        <v>2028</v>
      </c>
    </row>
    <row r="6" spans="1:6" ht="20.25" customHeight="1" x14ac:dyDescent="0.2">
      <c r="A6" s="281" t="s">
        <v>28</v>
      </c>
      <c r="B6" s="281" t="s">
        <v>3</v>
      </c>
      <c r="C6" s="281" t="s">
        <v>58</v>
      </c>
      <c r="D6" s="319" t="s">
        <v>56</v>
      </c>
      <c r="E6" s="320"/>
      <c r="F6" s="281" t="s">
        <v>5</v>
      </c>
    </row>
    <row r="7" spans="1:6" ht="42.6" customHeight="1" x14ac:dyDescent="0.2">
      <c r="A7" s="281"/>
      <c r="B7" s="281"/>
      <c r="C7" s="281"/>
      <c r="D7" s="283" t="s">
        <v>71</v>
      </c>
      <c r="E7" s="283" t="s">
        <v>72</v>
      </c>
      <c r="F7" s="281"/>
    </row>
    <row r="8" spans="1:6" ht="23.25" customHeight="1" x14ac:dyDescent="0.2">
      <c r="A8" s="196"/>
      <c r="B8" s="196"/>
      <c r="C8" s="196"/>
      <c r="D8" s="197"/>
      <c r="E8" s="196"/>
      <c r="F8" s="196"/>
    </row>
    <row r="9" spans="1:6" ht="15" x14ac:dyDescent="0.25">
      <c r="A9" s="149" t="s">
        <v>79</v>
      </c>
    </row>
    <row r="10" spans="1:6" x14ac:dyDescent="0.2">
      <c r="A10" s="20" t="s">
        <v>191</v>
      </c>
      <c r="B10" s="22">
        <v>7</v>
      </c>
      <c r="C10" s="24">
        <v>49</v>
      </c>
      <c r="D10" s="154" t="s">
        <v>59</v>
      </c>
      <c r="E10" s="23">
        <v>5386</v>
      </c>
      <c r="F10" s="154" t="s">
        <v>60</v>
      </c>
    </row>
    <row r="11" spans="1:6" x14ac:dyDescent="0.2">
      <c r="A11" s="20" t="s">
        <v>192</v>
      </c>
      <c r="B11" s="22">
        <v>8</v>
      </c>
      <c r="C11" s="24">
        <v>113</v>
      </c>
      <c r="D11" s="154" t="s">
        <v>59</v>
      </c>
      <c r="E11" s="23">
        <v>3283</v>
      </c>
      <c r="F11" s="154" t="s">
        <v>60</v>
      </c>
    </row>
    <row r="12" spans="1:6" x14ac:dyDescent="0.2">
      <c r="B12" s="24"/>
      <c r="C12" s="38"/>
      <c r="D12" s="23"/>
      <c r="E12" s="23"/>
      <c r="F12" s="22"/>
    </row>
    <row r="13" spans="1:6" x14ac:dyDescent="0.2">
      <c r="B13" s="22"/>
      <c r="C13" s="38"/>
      <c r="D13" s="23"/>
      <c r="F13" s="22"/>
    </row>
    <row r="14" spans="1:6" ht="15" x14ac:dyDescent="0.25">
      <c r="A14" s="19"/>
      <c r="B14" s="22"/>
      <c r="C14" s="38"/>
      <c r="D14" s="23"/>
      <c r="F14" s="22"/>
    </row>
    <row r="15" spans="1:6" ht="15" x14ac:dyDescent="0.25">
      <c r="A15" s="19"/>
      <c r="B15" s="22"/>
      <c r="C15" s="38"/>
      <c r="D15" s="23"/>
      <c r="F15" s="22"/>
    </row>
    <row r="16" spans="1:6" ht="15" x14ac:dyDescent="0.25">
      <c r="A16" s="19"/>
      <c r="B16" s="22"/>
      <c r="C16" s="38"/>
      <c r="D16" s="23"/>
      <c r="F16" s="22"/>
    </row>
    <row r="17" spans="1:6" ht="15" x14ac:dyDescent="0.25">
      <c r="A17" s="33"/>
      <c r="B17" s="34"/>
      <c r="C17" s="157"/>
      <c r="D17" s="34"/>
      <c r="E17" s="35"/>
      <c r="F17" s="34"/>
    </row>
    <row r="18" spans="1:6" ht="15" x14ac:dyDescent="0.25">
      <c r="A18" s="19"/>
      <c r="B18" s="22"/>
      <c r="C18" s="38"/>
      <c r="D18" s="22"/>
      <c r="E18" s="23"/>
      <c r="F18" s="22"/>
    </row>
    <row r="21" spans="1:6" x14ac:dyDescent="0.2">
      <c r="E21" s="23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7"/>
  <sheetViews>
    <sheetView zoomScale="85" zoomScaleNormal="85" zoomScaleSheetLayoutView="75" workbookViewId="0">
      <pane ySplit="7" topLeftCell="A23" activePane="bottomLeft" state="frozen"/>
      <selection activeCell="F38" sqref="F38"/>
      <selection pane="bottomLeft" activeCell="A2" sqref="A2"/>
    </sheetView>
  </sheetViews>
  <sheetFormatPr defaultColWidth="9.140625" defaultRowHeight="14.25" x14ac:dyDescent="0.2"/>
  <cols>
    <col min="1" max="1" width="31.140625" style="20" customWidth="1"/>
    <col min="2" max="2" width="15.7109375" style="110" customWidth="1"/>
    <col min="3" max="3" width="15.7109375" style="20" customWidth="1"/>
    <col min="4" max="4" width="21" style="20" customWidth="1"/>
    <col min="5" max="5" width="17.42578125" style="20" customWidth="1"/>
    <col min="6" max="6" width="13.85546875" style="20" customWidth="1"/>
    <col min="7" max="16384" width="9.140625" style="20"/>
  </cols>
  <sheetData>
    <row r="2" spans="1:6" ht="15" x14ac:dyDescent="0.25">
      <c r="A2" s="19" t="s">
        <v>2050</v>
      </c>
    </row>
    <row r="3" spans="1:6" ht="15" x14ac:dyDescent="0.25">
      <c r="A3" s="19" t="s">
        <v>2029</v>
      </c>
    </row>
    <row r="4" spans="1:6" x14ac:dyDescent="0.2">
      <c r="A4" s="21" t="s">
        <v>2030</v>
      </c>
    </row>
    <row r="6" spans="1:6" ht="35.25" customHeight="1" x14ac:dyDescent="0.2">
      <c r="A6" s="281" t="s">
        <v>28</v>
      </c>
      <c r="B6" s="321" t="s">
        <v>3</v>
      </c>
      <c r="C6" s="281" t="s">
        <v>61</v>
      </c>
      <c r="D6" s="281" t="s">
        <v>62</v>
      </c>
      <c r="E6" s="281"/>
      <c r="F6" s="281" t="s">
        <v>5</v>
      </c>
    </row>
    <row r="7" spans="1:6" ht="31.5" customHeight="1" x14ac:dyDescent="0.2">
      <c r="A7" s="281"/>
      <c r="B7" s="321"/>
      <c r="C7" s="281"/>
      <c r="D7" s="283" t="s">
        <v>71</v>
      </c>
      <c r="E7" s="283" t="s">
        <v>72</v>
      </c>
      <c r="F7" s="281"/>
    </row>
    <row r="8" spans="1:6" ht="12.75" customHeight="1" x14ac:dyDescent="0.2">
      <c r="A8" s="28"/>
      <c r="B8" s="111"/>
      <c r="C8" s="28"/>
      <c r="D8" s="28"/>
      <c r="E8" s="28"/>
      <c r="F8" s="28"/>
    </row>
    <row r="9" spans="1:6" ht="15" x14ac:dyDescent="0.25">
      <c r="A9" s="19" t="s">
        <v>79</v>
      </c>
    </row>
    <row r="10" spans="1:6" x14ac:dyDescent="0.2">
      <c r="A10" s="69" t="s">
        <v>1243</v>
      </c>
      <c r="B10" s="104" t="s">
        <v>1244</v>
      </c>
      <c r="C10" s="70" t="s">
        <v>1245</v>
      </c>
      <c r="D10" s="112" t="s">
        <v>1246</v>
      </c>
      <c r="E10" s="112" t="s">
        <v>1246</v>
      </c>
      <c r="F10" s="72" t="s">
        <v>1</v>
      </c>
    </row>
    <row r="11" spans="1:6" x14ac:dyDescent="0.2">
      <c r="A11" s="69" t="s">
        <v>1247</v>
      </c>
      <c r="B11" s="104" t="s">
        <v>1248</v>
      </c>
      <c r="C11" s="70">
        <v>428</v>
      </c>
      <c r="D11" s="112" t="s">
        <v>1249</v>
      </c>
      <c r="E11" s="112" t="s">
        <v>1249</v>
      </c>
      <c r="F11" s="72" t="s">
        <v>1</v>
      </c>
    </row>
    <row r="12" spans="1:6" x14ac:dyDescent="0.2">
      <c r="A12" s="29" t="s">
        <v>1250</v>
      </c>
      <c r="B12" s="113" t="s">
        <v>1251</v>
      </c>
      <c r="C12" s="30" t="s">
        <v>1252</v>
      </c>
      <c r="D12" s="114" t="s">
        <v>1253</v>
      </c>
      <c r="E12" s="114" t="s">
        <v>1253</v>
      </c>
      <c r="F12" s="30" t="s">
        <v>1</v>
      </c>
    </row>
    <row r="13" spans="1:6" x14ac:dyDescent="0.2">
      <c r="A13" s="29" t="s">
        <v>1024</v>
      </c>
      <c r="B13" s="113" t="s">
        <v>1254</v>
      </c>
      <c r="C13" s="30" t="s">
        <v>1255</v>
      </c>
      <c r="D13" s="30" t="s">
        <v>1256</v>
      </c>
      <c r="E13" s="30" t="s">
        <v>1257</v>
      </c>
      <c r="F13" s="236">
        <v>-9.9</v>
      </c>
    </row>
    <row r="14" spans="1:6" x14ac:dyDescent="0.2">
      <c r="A14" s="29"/>
      <c r="B14" s="113" t="s">
        <v>1258</v>
      </c>
      <c r="C14" s="30">
        <v>544</v>
      </c>
      <c r="D14" s="30">
        <v>16.22</v>
      </c>
      <c r="E14" s="30">
        <v>16.22</v>
      </c>
      <c r="F14" s="115" t="s">
        <v>1</v>
      </c>
    </row>
    <row r="15" spans="1:6" x14ac:dyDescent="0.2">
      <c r="A15" s="29" t="s">
        <v>1103</v>
      </c>
      <c r="B15" s="113" t="s">
        <v>1259</v>
      </c>
      <c r="C15" s="30">
        <v>105</v>
      </c>
      <c r="D15" s="114">
        <v>26.95</v>
      </c>
      <c r="E15" s="114">
        <v>26.95</v>
      </c>
      <c r="F15" s="30" t="s">
        <v>1</v>
      </c>
    </row>
    <row r="16" spans="1:6" x14ac:dyDescent="0.2">
      <c r="A16" s="69" t="s">
        <v>1260</v>
      </c>
      <c r="B16" s="104" t="s">
        <v>1244</v>
      </c>
      <c r="C16" s="70">
        <v>408.11</v>
      </c>
      <c r="D16" s="104" t="s">
        <v>1261</v>
      </c>
      <c r="E16" s="104" t="s">
        <v>1261</v>
      </c>
      <c r="F16" s="72" t="s">
        <v>1</v>
      </c>
    </row>
    <row r="17" spans="1:6" x14ac:dyDescent="0.2">
      <c r="A17" s="69" t="s">
        <v>1262</v>
      </c>
      <c r="B17" s="74" t="s">
        <v>1016</v>
      </c>
      <c r="C17" s="70">
        <v>21</v>
      </c>
      <c r="D17" s="112" t="s">
        <v>1263</v>
      </c>
      <c r="E17" s="112" t="s">
        <v>1263</v>
      </c>
      <c r="F17" s="72" t="s">
        <v>1</v>
      </c>
    </row>
    <row r="18" spans="1:6" x14ac:dyDescent="0.2">
      <c r="A18" s="69"/>
      <c r="B18" s="73"/>
      <c r="C18" s="70" t="s">
        <v>1264</v>
      </c>
      <c r="D18" s="112" t="s">
        <v>1265</v>
      </c>
      <c r="E18" s="112" t="s">
        <v>1265</v>
      </c>
      <c r="F18" s="72" t="s">
        <v>1</v>
      </c>
    </row>
    <row r="19" spans="1:6" x14ac:dyDescent="0.2">
      <c r="A19" s="69"/>
      <c r="B19" s="73" t="s">
        <v>1266</v>
      </c>
      <c r="C19" s="70" t="s">
        <v>1267</v>
      </c>
      <c r="D19" s="112" t="s">
        <v>1268</v>
      </c>
      <c r="E19" s="112">
        <v>37.5</v>
      </c>
      <c r="F19" s="72" t="s">
        <v>1</v>
      </c>
    </row>
    <row r="20" spans="1:6" x14ac:dyDescent="0.2">
      <c r="B20" s="104" t="s">
        <v>1205</v>
      </c>
      <c r="C20" s="70" t="s">
        <v>1269</v>
      </c>
      <c r="D20" s="112" t="s">
        <v>1270</v>
      </c>
      <c r="E20" s="112" t="s">
        <v>1270</v>
      </c>
      <c r="F20" s="72" t="s">
        <v>1</v>
      </c>
    </row>
    <row r="21" spans="1:6" x14ac:dyDescent="0.2">
      <c r="B21" s="104"/>
      <c r="C21" s="70">
        <v>603</v>
      </c>
      <c r="D21" s="112">
        <v>24.76</v>
      </c>
      <c r="E21" s="112">
        <v>24.76</v>
      </c>
      <c r="F21" s="72" t="s">
        <v>1</v>
      </c>
    </row>
    <row r="22" spans="1:6" x14ac:dyDescent="0.2">
      <c r="A22" s="69"/>
      <c r="B22" s="104" t="s">
        <v>1271</v>
      </c>
      <c r="C22" s="70" t="s">
        <v>1272</v>
      </c>
      <c r="D22" s="112">
        <v>23.68</v>
      </c>
      <c r="E22" s="112">
        <v>23.68</v>
      </c>
      <c r="F22" s="72" t="s">
        <v>1</v>
      </c>
    </row>
    <row r="23" spans="1:6" x14ac:dyDescent="0.2">
      <c r="A23" s="69"/>
      <c r="B23" s="104" t="s">
        <v>1273</v>
      </c>
      <c r="C23" s="70">
        <v>82</v>
      </c>
      <c r="D23" s="112">
        <v>19.43</v>
      </c>
      <c r="E23" s="112">
        <v>19.43</v>
      </c>
      <c r="F23" s="72" t="s">
        <v>1</v>
      </c>
    </row>
    <row r="24" spans="1:6" x14ac:dyDescent="0.2">
      <c r="A24" s="69"/>
      <c r="B24" s="104" t="s">
        <v>1258</v>
      </c>
      <c r="C24" s="70" t="s">
        <v>1274</v>
      </c>
      <c r="D24" s="112" t="s">
        <v>1275</v>
      </c>
      <c r="E24" s="112" t="s">
        <v>1275</v>
      </c>
      <c r="F24" s="72" t="s">
        <v>1</v>
      </c>
    </row>
    <row r="25" spans="1:6" x14ac:dyDescent="0.2">
      <c r="A25" s="69"/>
      <c r="B25" s="104"/>
      <c r="C25" s="70">
        <v>220</v>
      </c>
      <c r="D25" s="112" t="s">
        <v>59</v>
      </c>
      <c r="E25" s="112">
        <v>36.36</v>
      </c>
      <c r="F25" s="72" t="s">
        <v>60</v>
      </c>
    </row>
    <row r="26" spans="1:6" x14ac:dyDescent="0.2">
      <c r="A26" s="69"/>
      <c r="B26" s="104" t="s">
        <v>1276</v>
      </c>
      <c r="C26" s="104" t="s">
        <v>1277</v>
      </c>
      <c r="D26" s="112" t="s">
        <v>1278</v>
      </c>
      <c r="E26" s="112" t="s">
        <v>1279</v>
      </c>
      <c r="F26" s="72">
        <v>-9.9</v>
      </c>
    </row>
    <row r="27" spans="1:6" x14ac:dyDescent="0.2">
      <c r="A27" s="69"/>
      <c r="B27" s="104"/>
      <c r="C27" s="70" t="s">
        <v>1280</v>
      </c>
      <c r="D27" s="112" t="s">
        <v>1281</v>
      </c>
      <c r="E27" s="112" t="s">
        <v>1281</v>
      </c>
      <c r="F27" s="72" t="s">
        <v>1</v>
      </c>
    </row>
    <row r="28" spans="1:6" x14ac:dyDescent="0.2">
      <c r="A28" s="69"/>
      <c r="B28" s="104"/>
      <c r="C28" s="70">
        <v>316</v>
      </c>
      <c r="D28" s="112">
        <v>25.79</v>
      </c>
      <c r="E28" s="112">
        <v>25.79</v>
      </c>
      <c r="F28" s="72" t="s">
        <v>1</v>
      </c>
    </row>
    <row r="29" spans="1:6" x14ac:dyDescent="0.2">
      <c r="A29" s="69" t="s">
        <v>1282</v>
      </c>
      <c r="B29" s="104" t="s">
        <v>1205</v>
      </c>
      <c r="C29" s="70">
        <v>48</v>
      </c>
      <c r="D29" s="112">
        <v>37.26</v>
      </c>
      <c r="E29" s="112">
        <v>37.26</v>
      </c>
      <c r="F29" s="72" t="s">
        <v>1</v>
      </c>
    </row>
    <row r="30" spans="1:6" x14ac:dyDescent="0.2">
      <c r="A30" s="69"/>
      <c r="B30" s="104"/>
      <c r="C30" s="70">
        <v>521</v>
      </c>
      <c r="D30" s="112">
        <v>20.27</v>
      </c>
      <c r="E30" s="112">
        <v>20.27</v>
      </c>
      <c r="F30" s="72" t="s">
        <v>1</v>
      </c>
    </row>
    <row r="31" spans="1:6" x14ac:dyDescent="0.2">
      <c r="A31" s="69" t="s">
        <v>1283</v>
      </c>
      <c r="B31" s="104" t="s">
        <v>1203</v>
      </c>
      <c r="C31" s="70">
        <v>57</v>
      </c>
      <c r="D31" s="112">
        <v>26.39</v>
      </c>
      <c r="E31" s="112">
        <v>26.39</v>
      </c>
      <c r="F31" s="72" t="s">
        <v>1</v>
      </c>
    </row>
    <row r="32" spans="1:6" x14ac:dyDescent="0.2">
      <c r="A32" s="69"/>
      <c r="B32" s="104" t="s">
        <v>1258</v>
      </c>
      <c r="C32" s="70">
        <v>59</v>
      </c>
      <c r="D32" s="112">
        <v>37.29</v>
      </c>
      <c r="E32" s="112">
        <v>37.29</v>
      </c>
      <c r="F32" s="72" t="s">
        <v>1</v>
      </c>
    </row>
    <row r="33" spans="1:6" x14ac:dyDescent="0.2">
      <c r="A33" s="116" t="s">
        <v>1284</v>
      </c>
      <c r="B33" s="117" t="s">
        <v>1285</v>
      </c>
      <c r="C33" s="23" t="s">
        <v>1286</v>
      </c>
      <c r="D33" s="22" t="s">
        <v>1287</v>
      </c>
      <c r="E33" s="22" t="s">
        <v>1287</v>
      </c>
      <c r="F33" s="72" t="s">
        <v>1</v>
      </c>
    </row>
    <row r="34" spans="1:6" ht="15" x14ac:dyDescent="0.2">
      <c r="A34" s="118"/>
      <c r="B34" s="117" t="s">
        <v>1288</v>
      </c>
      <c r="C34" s="23" t="s">
        <v>1289</v>
      </c>
      <c r="D34" s="22" t="s">
        <v>1290</v>
      </c>
      <c r="E34" s="22" t="s">
        <v>1290</v>
      </c>
      <c r="F34" s="72" t="s">
        <v>1</v>
      </c>
    </row>
    <row r="35" spans="1:6" x14ac:dyDescent="0.2">
      <c r="A35" s="69" t="s">
        <v>1146</v>
      </c>
      <c r="B35" s="104" t="s">
        <v>1291</v>
      </c>
      <c r="C35" s="70">
        <v>25</v>
      </c>
      <c r="D35" s="112">
        <v>37.67</v>
      </c>
      <c r="E35" s="112">
        <v>37.67</v>
      </c>
      <c r="F35" s="72" t="s">
        <v>1</v>
      </c>
    </row>
    <row r="36" spans="1:6" x14ac:dyDescent="0.2">
      <c r="A36" s="69"/>
      <c r="B36" s="104"/>
      <c r="C36" s="70" t="s">
        <v>1292</v>
      </c>
      <c r="D36" s="112" t="s">
        <v>1293</v>
      </c>
      <c r="E36" s="112" t="s">
        <v>1293</v>
      </c>
      <c r="F36" s="72" t="s">
        <v>1</v>
      </c>
    </row>
    <row r="37" spans="1:6" x14ac:dyDescent="0.2">
      <c r="A37" s="69"/>
      <c r="B37" s="104" t="s">
        <v>1271</v>
      </c>
      <c r="C37" s="70" t="s">
        <v>1294</v>
      </c>
      <c r="D37" s="112" t="s">
        <v>1295</v>
      </c>
      <c r="E37" s="112" t="s">
        <v>1295</v>
      </c>
      <c r="F37" s="72" t="s">
        <v>1</v>
      </c>
    </row>
    <row r="38" spans="1:6" x14ac:dyDescent="0.2">
      <c r="A38" s="69"/>
      <c r="B38" s="104" t="s">
        <v>1296</v>
      </c>
      <c r="C38" s="70">
        <v>156</v>
      </c>
      <c r="D38" s="112" t="s">
        <v>1297</v>
      </c>
      <c r="E38" s="112" t="s">
        <v>1297</v>
      </c>
      <c r="F38" s="72" t="s">
        <v>1</v>
      </c>
    </row>
    <row r="39" spans="1:6" x14ac:dyDescent="0.2">
      <c r="A39" s="69" t="s">
        <v>1298</v>
      </c>
      <c r="B39" s="104" t="s">
        <v>1299</v>
      </c>
      <c r="C39" s="70" t="s">
        <v>1300</v>
      </c>
      <c r="D39" s="112" t="s">
        <v>1301</v>
      </c>
      <c r="E39" s="112" t="s">
        <v>1301</v>
      </c>
      <c r="F39" s="72" t="s">
        <v>1</v>
      </c>
    </row>
    <row r="40" spans="1:6" x14ac:dyDescent="0.2">
      <c r="A40" s="69" t="s">
        <v>1302</v>
      </c>
      <c r="B40" s="74" t="s">
        <v>1016</v>
      </c>
      <c r="C40" s="70">
        <v>399</v>
      </c>
      <c r="D40" s="112">
        <v>30.08</v>
      </c>
      <c r="E40" s="112">
        <v>30.08</v>
      </c>
      <c r="F40" s="72" t="s">
        <v>1</v>
      </c>
    </row>
    <row r="41" spans="1:6" x14ac:dyDescent="0.2">
      <c r="A41" s="69"/>
      <c r="B41" s="104" t="s">
        <v>1303</v>
      </c>
      <c r="C41" s="70">
        <v>518</v>
      </c>
      <c r="D41" s="112" t="s">
        <v>1304</v>
      </c>
      <c r="E41" s="112" t="s">
        <v>1304</v>
      </c>
      <c r="F41" s="72" t="s">
        <v>1</v>
      </c>
    </row>
    <row r="42" spans="1:6" x14ac:dyDescent="0.2">
      <c r="A42" s="69"/>
      <c r="B42" s="104" t="s">
        <v>1305</v>
      </c>
      <c r="C42" s="104" t="s">
        <v>1306</v>
      </c>
      <c r="D42" s="112" t="s">
        <v>1307</v>
      </c>
      <c r="E42" s="112" t="s">
        <v>1307</v>
      </c>
      <c r="F42" s="72" t="s">
        <v>1</v>
      </c>
    </row>
    <row r="43" spans="1:6" x14ac:dyDescent="0.2">
      <c r="A43" s="69" t="s">
        <v>1308</v>
      </c>
      <c r="B43" s="104" t="s">
        <v>1309</v>
      </c>
      <c r="C43" s="70" t="s">
        <v>1310</v>
      </c>
      <c r="D43" s="112" t="s">
        <v>1311</v>
      </c>
      <c r="E43" s="112" t="s">
        <v>1311</v>
      </c>
      <c r="F43" s="72" t="s">
        <v>1</v>
      </c>
    </row>
    <row r="44" spans="1:6" x14ac:dyDescent="0.2">
      <c r="A44" s="25" t="s">
        <v>1312</v>
      </c>
      <c r="B44" s="104" t="s">
        <v>1258</v>
      </c>
      <c r="C44" s="70">
        <v>330</v>
      </c>
      <c r="D44" s="112">
        <v>32.729999999999997</v>
      </c>
      <c r="E44" s="112">
        <v>32.729999999999997</v>
      </c>
      <c r="F44" s="72" t="s">
        <v>1</v>
      </c>
    </row>
    <row r="45" spans="1:6" x14ac:dyDescent="0.2">
      <c r="A45" s="69" t="s">
        <v>1313</v>
      </c>
      <c r="B45" s="104" t="s">
        <v>1291</v>
      </c>
      <c r="C45" s="70" t="s">
        <v>1314</v>
      </c>
      <c r="D45" s="112" t="s">
        <v>1315</v>
      </c>
      <c r="E45" s="112" t="s">
        <v>1315</v>
      </c>
      <c r="F45" s="72" t="s">
        <v>1</v>
      </c>
    </row>
    <row r="46" spans="1:6" x14ac:dyDescent="0.2">
      <c r="A46" s="69"/>
      <c r="B46" s="104" t="s">
        <v>1062</v>
      </c>
      <c r="C46" s="70" t="s">
        <v>1316</v>
      </c>
      <c r="D46" s="112" t="s">
        <v>1317</v>
      </c>
      <c r="E46" s="112" t="s">
        <v>1317</v>
      </c>
      <c r="F46" s="72" t="s">
        <v>1</v>
      </c>
    </row>
    <row r="47" spans="1:6" x14ac:dyDescent="0.2">
      <c r="A47" s="69"/>
      <c r="B47" s="104" t="s">
        <v>1318</v>
      </c>
      <c r="C47" s="70" t="s">
        <v>1319</v>
      </c>
      <c r="D47" s="112" t="s">
        <v>1320</v>
      </c>
      <c r="E47" s="112" t="s">
        <v>1320</v>
      </c>
      <c r="F47" s="72" t="s">
        <v>1</v>
      </c>
    </row>
    <row r="48" spans="1:6" x14ac:dyDescent="0.2">
      <c r="A48" s="116" t="s">
        <v>1321</v>
      </c>
      <c r="B48" s="74" t="s">
        <v>1016</v>
      </c>
      <c r="C48" s="23" t="s">
        <v>1322</v>
      </c>
      <c r="D48" s="22">
        <v>26.91</v>
      </c>
      <c r="E48" s="22">
        <v>26.91</v>
      </c>
      <c r="F48" s="72" t="s">
        <v>1</v>
      </c>
    </row>
    <row r="49" spans="1:6" ht="15" x14ac:dyDescent="0.2">
      <c r="A49" s="118"/>
      <c r="B49" s="117" t="s">
        <v>1323</v>
      </c>
      <c r="C49" s="105" t="s">
        <v>1324</v>
      </c>
      <c r="D49" s="119" t="s">
        <v>1287</v>
      </c>
      <c r="E49" s="119" t="s">
        <v>1287</v>
      </c>
      <c r="F49" s="72" t="s">
        <v>1</v>
      </c>
    </row>
    <row r="50" spans="1:6" x14ac:dyDescent="0.2">
      <c r="A50" s="116" t="s">
        <v>1325</v>
      </c>
      <c r="B50" s="117" t="s">
        <v>1326</v>
      </c>
      <c r="C50" s="24">
        <v>65</v>
      </c>
      <c r="D50" s="120">
        <v>18.45</v>
      </c>
      <c r="E50" s="120">
        <v>18.45</v>
      </c>
      <c r="F50" s="72" t="s">
        <v>1</v>
      </c>
    </row>
    <row r="51" spans="1:6" x14ac:dyDescent="0.2">
      <c r="A51" s="116"/>
      <c r="B51" s="117"/>
      <c r="C51" s="24">
        <v>96</v>
      </c>
      <c r="D51" s="120">
        <v>31.25</v>
      </c>
      <c r="E51" s="120">
        <v>31.25</v>
      </c>
      <c r="F51" s="72" t="s">
        <v>1</v>
      </c>
    </row>
    <row r="52" spans="1:6" x14ac:dyDescent="0.2">
      <c r="A52" s="20" t="s">
        <v>1327</v>
      </c>
      <c r="B52" s="104" t="s">
        <v>1062</v>
      </c>
      <c r="C52" s="73" t="s">
        <v>1328</v>
      </c>
      <c r="D52" s="73" t="s">
        <v>1329</v>
      </c>
      <c r="E52" s="73" t="s">
        <v>1329</v>
      </c>
      <c r="F52" s="73" t="s">
        <v>1</v>
      </c>
    </row>
    <row r="53" spans="1:6" x14ac:dyDescent="0.2">
      <c r="B53" s="104" t="s">
        <v>1259</v>
      </c>
      <c r="C53" s="104" t="s">
        <v>1326</v>
      </c>
      <c r="D53" s="73">
        <v>48.89</v>
      </c>
      <c r="E53" s="73">
        <v>48.89</v>
      </c>
      <c r="F53" s="73" t="s">
        <v>1</v>
      </c>
    </row>
    <row r="54" spans="1:6" x14ac:dyDescent="0.2">
      <c r="A54" s="69" t="s">
        <v>1200</v>
      </c>
      <c r="B54" s="104" t="s">
        <v>1330</v>
      </c>
      <c r="C54" s="70" t="s">
        <v>1331</v>
      </c>
      <c r="D54" s="104" t="s">
        <v>1332</v>
      </c>
      <c r="E54" s="104" t="s">
        <v>1332</v>
      </c>
      <c r="F54" s="72" t="s">
        <v>1</v>
      </c>
    </row>
    <row r="55" spans="1:6" x14ac:dyDescent="0.2">
      <c r="A55" s="69" t="s">
        <v>192</v>
      </c>
      <c r="B55" s="104" t="s">
        <v>1271</v>
      </c>
      <c r="C55" s="70">
        <v>1013</v>
      </c>
      <c r="D55" s="104" t="s">
        <v>1333</v>
      </c>
      <c r="E55" s="104" t="s">
        <v>1333</v>
      </c>
      <c r="F55" s="72" t="s">
        <v>1</v>
      </c>
    </row>
    <row r="56" spans="1:6" x14ac:dyDescent="0.2">
      <c r="A56" s="69" t="s">
        <v>1334</v>
      </c>
      <c r="B56" s="104" t="s">
        <v>1291</v>
      </c>
      <c r="C56" s="70">
        <v>307</v>
      </c>
      <c r="D56" s="104" t="s">
        <v>1335</v>
      </c>
      <c r="E56" s="104" t="s">
        <v>1335</v>
      </c>
      <c r="F56" s="72" t="s">
        <v>1</v>
      </c>
    </row>
    <row r="57" spans="1:6" x14ac:dyDescent="0.2">
      <c r="A57" s="69" t="s">
        <v>1336</v>
      </c>
      <c r="B57" s="104" t="s">
        <v>1303</v>
      </c>
      <c r="C57" s="70" t="s">
        <v>1337</v>
      </c>
      <c r="D57" s="112">
        <v>23.68</v>
      </c>
      <c r="E57" s="112">
        <v>23.68</v>
      </c>
      <c r="F57" s="72" t="s">
        <v>1</v>
      </c>
    </row>
    <row r="58" spans="1:6" x14ac:dyDescent="0.2">
      <c r="A58" s="29" t="s">
        <v>1338</v>
      </c>
      <c r="B58" s="74" t="s">
        <v>1016</v>
      </c>
      <c r="C58" s="73" t="s">
        <v>1339</v>
      </c>
      <c r="D58" s="73" t="s">
        <v>1340</v>
      </c>
      <c r="E58" s="73" t="s">
        <v>1340</v>
      </c>
      <c r="F58" s="71" t="s">
        <v>1</v>
      </c>
    </row>
    <row r="59" spans="1:6" x14ac:dyDescent="0.2">
      <c r="A59" s="29"/>
      <c r="B59" s="104" t="s">
        <v>1203</v>
      </c>
      <c r="C59" s="73" t="s">
        <v>1341</v>
      </c>
      <c r="D59" s="73" t="s">
        <v>1342</v>
      </c>
      <c r="E59" s="73" t="s">
        <v>1342</v>
      </c>
      <c r="F59" s="71" t="s">
        <v>1</v>
      </c>
    </row>
    <row r="60" spans="1:6" x14ac:dyDescent="0.2">
      <c r="A60" s="29"/>
      <c r="B60" s="104" t="s">
        <v>1205</v>
      </c>
      <c r="C60" s="73">
        <v>170</v>
      </c>
      <c r="D60" s="73">
        <v>26.84</v>
      </c>
      <c r="E60" s="73">
        <v>26.84</v>
      </c>
      <c r="F60" s="73" t="s">
        <v>1</v>
      </c>
    </row>
    <row r="61" spans="1:6" x14ac:dyDescent="0.2">
      <c r="A61" s="29"/>
      <c r="B61" s="104" t="s">
        <v>1291</v>
      </c>
      <c r="C61" s="73" t="s">
        <v>1343</v>
      </c>
      <c r="D61" s="73" t="s">
        <v>1344</v>
      </c>
      <c r="E61" s="73" t="s">
        <v>1344</v>
      </c>
      <c r="F61" s="73" t="s">
        <v>1</v>
      </c>
    </row>
    <row r="62" spans="1:6" x14ac:dyDescent="0.2">
      <c r="A62" s="29" t="s">
        <v>1345</v>
      </c>
      <c r="B62" s="113" t="s">
        <v>1309</v>
      </c>
      <c r="C62" s="30" t="s">
        <v>1346</v>
      </c>
      <c r="D62" s="30" t="s">
        <v>1347</v>
      </c>
      <c r="E62" s="30" t="s">
        <v>1347</v>
      </c>
      <c r="F62" s="32" t="s">
        <v>1</v>
      </c>
    </row>
    <row r="63" spans="1:6" x14ac:dyDescent="0.2">
      <c r="A63" s="29" t="s">
        <v>1348</v>
      </c>
      <c r="B63" s="113" t="s">
        <v>1271</v>
      </c>
      <c r="C63" s="30">
        <v>406</v>
      </c>
      <c r="D63" s="30">
        <v>23.69</v>
      </c>
      <c r="E63" s="30">
        <v>23.69</v>
      </c>
      <c r="F63" s="30" t="s">
        <v>1</v>
      </c>
    </row>
    <row r="64" spans="1:6" ht="15" x14ac:dyDescent="0.25">
      <c r="A64" s="37"/>
      <c r="B64" s="117"/>
      <c r="C64" s="24"/>
      <c r="D64" s="119"/>
      <c r="E64" s="119"/>
      <c r="F64" s="22"/>
    </row>
    <row r="65" spans="1:7" x14ac:dyDescent="0.2">
      <c r="A65" s="25"/>
      <c r="B65" s="117"/>
      <c r="C65" s="105"/>
      <c r="D65" s="119"/>
      <c r="E65" s="119"/>
    </row>
    <row r="66" spans="1:7" ht="15" x14ac:dyDescent="0.25">
      <c r="A66" s="19" t="s">
        <v>1622</v>
      </c>
      <c r="C66" s="75"/>
    </row>
    <row r="67" spans="1:7" x14ac:dyDescent="0.2">
      <c r="A67" s="20" t="s">
        <v>1901</v>
      </c>
      <c r="B67" s="104" t="s">
        <v>1271</v>
      </c>
      <c r="C67" s="70">
        <v>269</v>
      </c>
      <c r="D67" s="73">
        <v>8.6</v>
      </c>
      <c r="E67" s="73">
        <v>8.6</v>
      </c>
      <c r="F67" s="73" t="s">
        <v>1</v>
      </c>
    </row>
    <row r="68" spans="1:7" ht="15" x14ac:dyDescent="0.2">
      <c r="A68" s="179"/>
      <c r="B68" s="30">
        <v>8</v>
      </c>
      <c r="C68" s="31">
        <v>158</v>
      </c>
      <c r="D68" s="32">
        <v>9.68</v>
      </c>
      <c r="E68" s="32">
        <v>9.68</v>
      </c>
      <c r="F68" s="73" t="s">
        <v>1</v>
      </c>
    </row>
    <row r="69" spans="1:7" s="127" customFormat="1" ht="15" x14ac:dyDescent="0.2">
      <c r="A69" s="240"/>
      <c r="B69" s="188">
        <v>9</v>
      </c>
      <c r="C69" s="190" t="s">
        <v>1905</v>
      </c>
      <c r="D69" s="191" t="s">
        <v>1906</v>
      </c>
      <c r="E69" s="191" t="s">
        <v>1906</v>
      </c>
      <c r="F69" s="129" t="s">
        <v>1</v>
      </c>
      <c r="G69" s="139"/>
    </row>
    <row r="70" spans="1:7" s="127" customFormat="1" ht="15" x14ac:dyDescent="0.2">
      <c r="A70" s="240"/>
      <c r="B70" s="188">
        <v>12</v>
      </c>
      <c r="C70" s="190" t="s">
        <v>1907</v>
      </c>
      <c r="D70" s="191" t="s">
        <v>1908</v>
      </c>
      <c r="E70" s="191" t="s">
        <v>1908</v>
      </c>
      <c r="F70" s="129" t="s">
        <v>1</v>
      </c>
      <c r="G70" s="139"/>
    </row>
    <row r="71" spans="1:7" s="127" customFormat="1" ht="17.25" customHeight="1" x14ac:dyDescent="0.2">
      <c r="A71" s="240"/>
      <c r="B71" s="188">
        <v>13</v>
      </c>
      <c r="C71" s="190" t="s">
        <v>1909</v>
      </c>
      <c r="D71" s="191" t="s">
        <v>1910</v>
      </c>
      <c r="E71" s="191" t="s">
        <v>1910</v>
      </c>
      <c r="F71" s="129" t="s">
        <v>1</v>
      </c>
      <c r="G71" s="139"/>
    </row>
    <row r="72" spans="1:7" s="127" customFormat="1" ht="17.25" customHeight="1" x14ac:dyDescent="0.2">
      <c r="A72" s="240"/>
      <c r="B72" s="188"/>
      <c r="C72" s="190">
        <v>269</v>
      </c>
      <c r="D72" s="191">
        <v>11.3</v>
      </c>
      <c r="E72" s="191">
        <v>11.3</v>
      </c>
      <c r="F72" s="129" t="s">
        <v>1</v>
      </c>
      <c r="G72" s="139"/>
    </row>
    <row r="73" spans="1:7" ht="15" x14ac:dyDescent="0.2">
      <c r="A73" s="179"/>
      <c r="B73" s="30">
        <v>14</v>
      </c>
      <c r="C73" s="31">
        <v>100</v>
      </c>
      <c r="D73" s="32">
        <v>10.8</v>
      </c>
      <c r="E73" s="32">
        <v>10.8</v>
      </c>
      <c r="F73" s="73" t="s">
        <v>1</v>
      </c>
    </row>
    <row r="74" spans="1:7" s="127" customFormat="1" ht="15" x14ac:dyDescent="0.2">
      <c r="A74" s="240"/>
      <c r="B74" s="188">
        <v>15</v>
      </c>
      <c r="C74" s="190">
        <v>91</v>
      </c>
      <c r="D74" s="191">
        <v>7.64</v>
      </c>
      <c r="E74" s="191">
        <v>7.6</v>
      </c>
      <c r="F74" s="129" t="s">
        <v>1</v>
      </c>
    </row>
    <row r="75" spans="1:7" s="127" customFormat="1" ht="15" x14ac:dyDescent="0.2">
      <c r="A75" s="240"/>
      <c r="B75" s="188">
        <v>15</v>
      </c>
      <c r="C75" s="190">
        <v>269</v>
      </c>
      <c r="D75" s="191">
        <v>11.3</v>
      </c>
      <c r="E75" s="191">
        <v>11.3</v>
      </c>
      <c r="F75" s="129" t="s">
        <v>1</v>
      </c>
    </row>
    <row r="76" spans="1:7" ht="15" x14ac:dyDescent="0.2">
      <c r="A76" s="179"/>
      <c r="B76" s="30"/>
      <c r="C76" s="31"/>
      <c r="D76" s="32"/>
      <c r="E76" s="32"/>
      <c r="F76" s="32"/>
    </row>
    <row r="77" spans="1:7" x14ac:dyDescent="0.2">
      <c r="A77" s="86" t="s">
        <v>1903</v>
      </c>
      <c r="B77" s="113" t="s">
        <v>1030</v>
      </c>
      <c r="C77" s="31">
        <v>340.37</v>
      </c>
      <c r="D77" s="32">
        <v>38.19</v>
      </c>
      <c r="E77" s="71">
        <v>38.19</v>
      </c>
      <c r="F77" s="22" t="s">
        <v>1</v>
      </c>
    </row>
    <row r="78" spans="1:7" x14ac:dyDescent="0.2">
      <c r="A78" s="86"/>
      <c r="B78" s="113" t="s">
        <v>1205</v>
      </c>
      <c r="C78" s="31">
        <v>391.14</v>
      </c>
      <c r="D78" s="32">
        <v>16.59</v>
      </c>
      <c r="E78" s="32">
        <v>16.59</v>
      </c>
      <c r="F78" s="22" t="s">
        <v>1</v>
      </c>
    </row>
    <row r="79" spans="1:7" x14ac:dyDescent="0.2">
      <c r="A79" s="29"/>
      <c r="B79" s="113" t="s">
        <v>1291</v>
      </c>
      <c r="C79" s="31">
        <v>391.14</v>
      </c>
      <c r="D79" s="32">
        <v>24.29</v>
      </c>
      <c r="E79" s="71">
        <v>24.29</v>
      </c>
      <c r="F79" s="22" t="s">
        <v>1</v>
      </c>
    </row>
    <row r="80" spans="1:7" s="127" customFormat="1" x14ac:dyDescent="0.2">
      <c r="A80" s="182"/>
      <c r="B80" s="241" t="s">
        <v>1251</v>
      </c>
      <c r="C80" s="190" t="s">
        <v>1911</v>
      </c>
      <c r="D80" s="191" t="s">
        <v>1912</v>
      </c>
      <c r="E80" s="191" t="s">
        <v>1912</v>
      </c>
      <c r="F80" s="130" t="s">
        <v>1</v>
      </c>
      <c r="G80" s="139"/>
    </row>
    <row r="81" spans="1:6" x14ac:dyDescent="0.2">
      <c r="A81" s="86"/>
      <c r="B81" s="113" t="s">
        <v>1305</v>
      </c>
      <c r="C81" s="31">
        <v>391.14</v>
      </c>
      <c r="D81" s="32">
        <v>25.57</v>
      </c>
      <c r="E81" s="71">
        <v>25.57</v>
      </c>
      <c r="F81" s="22" t="s">
        <v>1</v>
      </c>
    </row>
    <row r="82" spans="1:6" x14ac:dyDescent="0.2">
      <c r="A82" s="86"/>
      <c r="B82" s="113" t="s">
        <v>1271</v>
      </c>
      <c r="C82" s="31">
        <v>391.14</v>
      </c>
      <c r="D82" s="32">
        <v>25.57</v>
      </c>
      <c r="E82" s="71">
        <v>25.57</v>
      </c>
      <c r="F82" s="22" t="s">
        <v>1</v>
      </c>
    </row>
    <row r="83" spans="1:6" x14ac:dyDescent="0.2">
      <c r="A83" s="25"/>
      <c r="B83" s="117" t="s">
        <v>1273</v>
      </c>
      <c r="C83" s="23">
        <v>181.77</v>
      </c>
      <c r="D83" s="26">
        <v>24.21</v>
      </c>
      <c r="E83" s="71">
        <v>24.21</v>
      </c>
      <c r="F83" s="22" t="s">
        <v>1</v>
      </c>
    </row>
    <row r="84" spans="1:6" x14ac:dyDescent="0.2">
      <c r="A84" s="25"/>
      <c r="B84" s="117" t="s">
        <v>1258</v>
      </c>
      <c r="C84" s="23">
        <v>386.65</v>
      </c>
      <c r="D84" s="26">
        <v>32.33</v>
      </c>
      <c r="E84" s="71">
        <v>32.299999999999997</v>
      </c>
      <c r="F84" s="22" t="s">
        <v>1</v>
      </c>
    </row>
    <row r="85" spans="1:6" x14ac:dyDescent="0.2">
      <c r="A85" s="25"/>
      <c r="B85" s="117"/>
      <c r="C85" s="23"/>
      <c r="D85" s="121"/>
      <c r="E85" s="112"/>
      <c r="F85" s="22"/>
    </row>
    <row r="86" spans="1:6" s="139" customFormat="1" x14ac:dyDescent="0.2">
      <c r="A86" s="128" t="s">
        <v>1904</v>
      </c>
      <c r="B86" s="231" t="s">
        <v>1030</v>
      </c>
      <c r="C86" s="133">
        <v>305</v>
      </c>
      <c r="D86" s="140">
        <v>28.19</v>
      </c>
      <c r="E86" s="140">
        <v>28.19</v>
      </c>
      <c r="F86" s="129" t="s">
        <v>1</v>
      </c>
    </row>
    <row r="87" spans="1:6" s="127" customFormat="1" x14ac:dyDescent="0.2">
      <c r="A87" s="226"/>
      <c r="B87" s="242" t="s">
        <v>1203</v>
      </c>
      <c r="C87" s="180">
        <v>339</v>
      </c>
      <c r="D87" s="218">
        <v>15.38</v>
      </c>
      <c r="E87" s="140">
        <v>15.4</v>
      </c>
      <c r="F87" s="130" t="s">
        <v>1</v>
      </c>
    </row>
    <row r="88" spans="1:6" s="127" customFormat="1" x14ac:dyDescent="0.2">
      <c r="A88" s="226"/>
      <c r="B88" s="242" t="s">
        <v>1205</v>
      </c>
      <c r="C88" s="180">
        <v>339</v>
      </c>
      <c r="D88" s="218">
        <v>12.81</v>
      </c>
      <c r="E88" s="140">
        <v>12.81</v>
      </c>
      <c r="F88" s="130" t="s">
        <v>1</v>
      </c>
    </row>
    <row r="89" spans="1:6" s="127" customFormat="1" x14ac:dyDescent="0.2">
      <c r="A89" s="226"/>
      <c r="B89" s="242" t="s">
        <v>1291</v>
      </c>
      <c r="C89" s="180">
        <v>339</v>
      </c>
      <c r="D89" s="218">
        <v>14.86</v>
      </c>
      <c r="E89" s="140">
        <v>14.86</v>
      </c>
      <c r="F89" s="130" t="s">
        <v>1</v>
      </c>
    </row>
    <row r="90" spans="1:6" x14ac:dyDescent="0.2">
      <c r="A90" s="25"/>
      <c r="B90" s="117"/>
      <c r="C90" s="105"/>
      <c r="D90" s="121"/>
    </row>
    <row r="91" spans="1:6" ht="12.75" customHeight="1" x14ac:dyDescent="0.25">
      <c r="A91" s="243" t="s">
        <v>1518</v>
      </c>
      <c r="B91" s="244"/>
      <c r="C91" s="245"/>
      <c r="D91" s="246"/>
      <c r="E91" s="246"/>
      <c r="F91" s="154"/>
    </row>
    <row r="92" spans="1:6" ht="12.75" customHeight="1" x14ac:dyDescent="0.2">
      <c r="A92" s="155" t="s">
        <v>1913</v>
      </c>
      <c r="B92" s="247" t="s">
        <v>1016</v>
      </c>
      <c r="C92" s="153">
        <v>139</v>
      </c>
      <c r="D92" s="248">
        <v>25.12</v>
      </c>
      <c r="E92" s="249">
        <v>25.12</v>
      </c>
      <c r="F92" s="154" t="s">
        <v>1</v>
      </c>
    </row>
    <row r="93" spans="1:6" ht="12.75" customHeight="1" x14ac:dyDescent="0.2">
      <c r="A93" s="155"/>
      <c r="B93" s="247" t="s">
        <v>1205</v>
      </c>
      <c r="C93" s="153">
        <v>139</v>
      </c>
      <c r="D93" s="248">
        <v>5.38</v>
      </c>
      <c r="E93" s="248">
        <v>5.38</v>
      </c>
      <c r="F93" s="154" t="s">
        <v>1</v>
      </c>
    </row>
    <row r="94" spans="1:6" ht="12.75" customHeight="1" x14ac:dyDescent="0.2">
      <c r="A94" s="155"/>
      <c r="B94" s="247" t="s">
        <v>1291</v>
      </c>
      <c r="C94" s="153">
        <v>139</v>
      </c>
      <c r="D94" s="248">
        <v>5.0199999999999996</v>
      </c>
      <c r="E94" s="249">
        <v>5.0199999999999996</v>
      </c>
      <c r="F94" s="154" t="s">
        <v>1</v>
      </c>
    </row>
    <row r="95" spans="1:6" ht="12.75" customHeight="1" x14ac:dyDescent="0.2">
      <c r="A95" s="155"/>
      <c r="B95" s="247" t="s">
        <v>1251</v>
      </c>
      <c r="C95" s="153">
        <v>139</v>
      </c>
      <c r="D95" s="248">
        <v>12.44</v>
      </c>
      <c r="E95" s="250">
        <v>12.44</v>
      </c>
      <c r="F95" s="154" t="s">
        <v>1</v>
      </c>
    </row>
    <row r="96" spans="1:6" ht="12.75" customHeight="1" x14ac:dyDescent="0.2">
      <c r="A96" s="155"/>
      <c r="B96" s="247" t="s">
        <v>1305</v>
      </c>
      <c r="C96" s="153">
        <v>139</v>
      </c>
      <c r="D96" s="246" t="s">
        <v>1914</v>
      </c>
      <c r="E96" s="246" t="s">
        <v>1914</v>
      </c>
      <c r="F96" s="154" t="s">
        <v>1</v>
      </c>
    </row>
    <row r="97" spans="1:6" ht="12.75" customHeight="1" x14ac:dyDescent="0.2">
      <c r="A97" s="155"/>
      <c r="B97" s="247" t="s">
        <v>1271</v>
      </c>
      <c r="C97" s="153">
        <v>139</v>
      </c>
      <c r="D97" s="248">
        <v>3.59</v>
      </c>
      <c r="E97" s="250">
        <v>3.59</v>
      </c>
      <c r="F97" s="154" t="s">
        <v>1</v>
      </c>
    </row>
    <row r="98" spans="1:6" ht="12.75" customHeight="1" x14ac:dyDescent="0.2">
      <c r="A98" s="193" t="s">
        <v>1313</v>
      </c>
      <c r="B98" s="247" t="s">
        <v>1205</v>
      </c>
      <c r="C98" s="153">
        <v>190</v>
      </c>
      <c r="D98" s="248">
        <v>16.18</v>
      </c>
      <c r="E98" s="248">
        <v>16.18</v>
      </c>
      <c r="F98" s="251" t="s">
        <v>1</v>
      </c>
    </row>
    <row r="99" spans="1:6" ht="12.75" customHeight="1" x14ac:dyDescent="0.2">
      <c r="A99" s="193"/>
      <c r="B99" s="247" t="s">
        <v>1291</v>
      </c>
      <c r="C99" s="153">
        <v>101</v>
      </c>
      <c r="D99" s="248">
        <v>34.5</v>
      </c>
      <c r="E99" s="248">
        <v>34.5</v>
      </c>
      <c r="F99" s="251" t="s">
        <v>1</v>
      </c>
    </row>
    <row r="100" spans="1:6" ht="12.75" customHeight="1" x14ac:dyDescent="0.2">
      <c r="A100" s="193"/>
      <c r="B100" s="247" t="s">
        <v>1251</v>
      </c>
      <c r="C100" s="153">
        <v>84</v>
      </c>
      <c r="D100" s="248">
        <v>50.23</v>
      </c>
      <c r="E100" s="248">
        <v>50.23</v>
      </c>
      <c r="F100" s="251" t="s">
        <v>1</v>
      </c>
    </row>
    <row r="101" spans="1:6" ht="12.75" customHeight="1" x14ac:dyDescent="0.2">
      <c r="A101" s="193"/>
      <c r="B101" s="247" t="s">
        <v>1915</v>
      </c>
      <c r="C101" s="153" t="s">
        <v>1916</v>
      </c>
      <c r="D101" s="248" t="s">
        <v>1917</v>
      </c>
      <c r="E101" s="248" t="s">
        <v>1917</v>
      </c>
      <c r="F101" s="251" t="s">
        <v>1</v>
      </c>
    </row>
    <row r="102" spans="1:6" ht="12.75" customHeight="1" x14ac:dyDescent="0.2">
      <c r="A102" s="193"/>
      <c r="B102" s="153">
        <v>9</v>
      </c>
      <c r="C102" s="153">
        <v>98</v>
      </c>
      <c r="D102" s="248">
        <v>18.3</v>
      </c>
      <c r="E102" s="248">
        <v>18.3</v>
      </c>
      <c r="F102" s="251" t="s">
        <v>1</v>
      </c>
    </row>
    <row r="103" spans="1:6" ht="12.75" customHeight="1" x14ac:dyDescent="0.2">
      <c r="A103" s="193" t="s">
        <v>1918</v>
      </c>
      <c r="B103" s="153" t="s">
        <v>1030</v>
      </c>
      <c r="C103" s="153">
        <v>117</v>
      </c>
      <c r="D103" s="248">
        <v>11.11</v>
      </c>
      <c r="E103" s="250">
        <v>11.11</v>
      </c>
      <c r="F103" s="154" t="s">
        <v>1</v>
      </c>
    </row>
    <row r="104" spans="1:6" ht="12.75" customHeight="1" x14ac:dyDescent="0.2">
      <c r="A104" s="193"/>
      <c r="B104" s="153">
        <v>1</v>
      </c>
      <c r="C104" s="153">
        <v>59</v>
      </c>
      <c r="D104" s="248">
        <v>10.17</v>
      </c>
      <c r="E104" s="250">
        <v>10.26</v>
      </c>
      <c r="F104" s="154" t="s">
        <v>1</v>
      </c>
    </row>
    <row r="105" spans="1:6" ht="12.75" customHeight="1" x14ac:dyDescent="0.2">
      <c r="A105" s="193"/>
      <c r="B105" s="153">
        <v>2</v>
      </c>
      <c r="C105" s="153">
        <v>59</v>
      </c>
      <c r="D105" s="248">
        <v>11.86</v>
      </c>
      <c r="E105" s="250">
        <v>11.97</v>
      </c>
      <c r="F105" s="154" t="s">
        <v>1</v>
      </c>
    </row>
    <row r="106" spans="1:6" ht="12.75" customHeight="1" x14ac:dyDescent="0.2">
      <c r="A106" s="193"/>
      <c r="B106" s="153">
        <v>6</v>
      </c>
      <c r="C106" s="153">
        <v>59</v>
      </c>
      <c r="D106" s="248">
        <v>14.41</v>
      </c>
      <c r="E106" s="250">
        <v>14.53</v>
      </c>
      <c r="F106" s="154" t="s">
        <v>1</v>
      </c>
    </row>
    <row r="107" spans="1:6" x14ac:dyDescent="0.2">
      <c r="A107" s="193" t="s">
        <v>1919</v>
      </c>
      <c r="B107" s="153" t="s">
        <v>1030</v>
      </c>
      <c r="C107" s="153">
        <v>147</v>
      </c>
      <c r="D107" s="248">
        <v>10.02</v>
      </c>
      <c r="E107" s="250">
        <v>10.02</v>
      </c>
      <c r="F107" s="154" t="s">
        <v>1</v>
      </c>
    </row>
    <row r="108" spans="1:6" x14ac:dyDescent="0.2">
      <c r="A108" s="193"/>
      <c r="B108" s="153"/>
      <c r="C108" s="153">
        <v>227.61</v>
      </c>
      <c r="D108" s="248">
        <v>26.91</v>
      </c>
      <c r="E108" s="250">
        <v>26.91</v>
      </c>
      <c r="F108" s="154" t="s">
        <v>1</v>
      </c>
    </row>
    <row r="109" spans="1:6" x14ac:dyDescent="0.2">
      <c r="A109" s="193"/>
      <c r="B109" s="153">
        <v>1</v>
      </c>
      <c r="C109" s="153" t="s">
        <v>1920</v>
      </c>
      <c r="D109" s="250" t="s">
        <v>1921</v>
      </c>
      <c r="E109" s="250" t="s">
        <v>1921</v>
      </c>
      <c r="F109" s="154" t="s">
        <v>1</v>
      </c>
    </row>
    <row r="110" spans="1:6" x14ac:dyDescent="0.2">
      <c r="A110" s="193"/>
      <c r="B110" s="153">
        <v>2</v>
      </c>
      <c r="C110" s="153" t="s">
        <v>1922</v>
      </c>
      <c r="D110" s="252" t="s">
        <v>1923</v>
      </c>
      <c r="E110" s="253" t="s">
        <v>1923</v>
      </c>
      <c r="F110" s="254" t="s">
        <v>1</v>
      </c>
    </row>
    <row r="111" spans="1:6" x14ac:dyDescent="0.2">
      <c r="A111" s="155"/>
      <c r="B111" s="247"/>
      <c r="C111" s="153">
        <v>263</v>
      </c>
      <c r="D111" s="248">
        <v>12.54</v>
      </c>
      <c r="E111" s="246">
        <v>12.54</v>
      </c>
      <c r="F111" s="154" t="s">
        <v>1</v>
      </c>
    </row>
    <row r="112" spans="1:6" ht="15" x14ac:dyDescent="0.25">
      <c r="A112" s="238"/>
      <c r="B112" s="123"/>
      <c r="C112" s="124"/>
      <c r="D112" s="125"/>
      <c r="E112" s="125"/>
      <c r="F112" s="22"/>
    </row>
    <row r="113" spans="1:6" x14ac:dyDescent="0.2">
      <c r="B113" s="123"/>
      <c r="C113" s="124"/>
      <c r="D113" s="125"/>
      <c r="E113" s="125"/>
      <c r="F113" s="22"/>
    </row>
    <row r="114" spans="1:6" x14ac:dyDescent="0.2">
      <c r="B114" s="123"/>
      <c r="C114" s="124"/>
      <c r="D114" s="125"/>
      <c r="E114" s="125"/>
      <c r="F114" s="239"/>
    </row>
    <row r="115" spans="1:6" x14ac:dyDescent="0.2">
      <c r="A115" s="122"/>
      <c r="B115" s="123"/>
      <c r="C115" s="237"/>
      <c r="D115" s="125"/>
      <c r="E115" s="125"/>
      <c r="F115" s="22"/>
    </row>
    <row r="116" spans="1:6" x14ac:dyDescent="0.2">
      <c r="A116" s="122"/>
      <c r="B116" s="123"/>
      <c r="C116" s="237"/>
      <c r="D116" s="125"/>
      <c r="E116" s="125"/>
      <c r="F116" s="22"/>
    </row>
    <row r="117" spans="1:6" x14ac:dyDescent="0.2">
      <c r="A117" s="122"/>
      <c r="B117" s="123"/>
      <c r="C117" s="237"/>
      <c r="D117" s="125"/>
      <c r="E117" s="125"/>
      <c r="F117" s="22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75" right="0.75" top="1" bottom="1" header="0.5" footer="0.5"/>
  <pageSetup paperSize="9" scale="73" orientation="portrait" cellComments="asDisplayed" r:id="rId1"/>
  <headerFooter alignWithMargins="0">
    <oddFooter>&amp;R&amp;P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321"/>
  <sheetViews>
    <sheetView zoomScale="85" zoomScaleNormal="85" zoomScaleSheetLayoutView="75" workbookViewId="0">
      <pane ySplit="8" topLeftCell="A9" activePane="bottomLeft" state="frozen"/>
      <selection activeCell="F38" sqref="F38"/>
      <selection pane="bottomLeft" activeCell="A2" sqref="A2"/>
    </sheetView>
  </sheetViews>
  <sheetFormatPr defaultColWidth="9.140625" defaultRowHeight="14.25" x14ac:dyDescent="0.2"/>
  <cols>
    <col min="1" max="1" width="39.7109375" style="20" bestFit="1" customWidth="1"/>
    <col min="2" max="2" width="13.7109375" style="20" customWidth="1"/>
    <col min="3" max="3" width="12.140625" style="20" bestFit="1" customWidth="1"/>
    <col min="4" max="4" width="18.140625" style="20" customWidth="1"/>
    <col min="5" max="5" width="16.28515625" style="20" customWidth="1"/>
    <col min="6" max="6" width="15.42578125" style="20" customWidth="1"/>
    <col min="7" max="16384" width="9.140625" style="20"/>
  </cols>
  <sheetData>
    <row r="2" spans="1:6" ht="15" x14ac:dyDescent="0.25">
      <c r="A2" s="19" t="s">
        <v>2051</v>
      </c>
    </row>
    <row r="3" spans="1:6" ht="15" x14ac:dyDescent="0.25">
      <c r="A3" s="19" t="s">
        <v>46</v>
      </c>
    </row>
    <row r="4" spans="1:6" x14ac:dyDescent="0.2">
      <c r="A4" s="21" t="s">
        <v>47</v>
      </c>
    </row>
    <row r="6" spans="1:6" ht="24" customHeight="1" x14ac:dyDescent="0.2">
      <c r="A6" s="281" t="s">
        <v>2031</v>
      </c>
      <c r="B6" s="281" t="s">
        <v>3</v>
      </c>
      <c r="C6" s="281" t="s">
        <v>58</v>
      </c>
      <c r="D6" s="281" t="s">
        <v>51</v>
      </c>
      <c r="E6" s="281"/>
      <c r="F6" s="281" t="s">
        <v>5</v>
      </c>
    </row>
    <row r="7" spans="1:6" ht="34.5" customHeight="1" x14ac:dyDescent="0.2">
      <c r="A7" s="281"/>
      <c r="B7" s="281"/>
      <c r="C7" s="281"/>
      <c r="D7" s="283" t="s">
        <v>71</v>
      </c>
      <c r="E7" s="283" t="s">
        <v>72</v>
      </c>
      <c r="F7" s="281"/>
    </row>
    <row r="9" spans="1:6" ht="15" x14ac:dyDescent="0.25">
      <c r="A9" s="19" t="s">
        <v>75</v>
      </c>
      <c r="B9" s="73"/>
      <c r="C9" s="74"/>
      <c r="D9" s="73"/>
      <c r="E9" s="73"/>
      <c r="F9" s="73"/>
    </row>
    <row r="10" spans="1:6" x14ac:dyDescent="0.2">
      <c r="A10" s="20" t="s">
        <v>1349</v>
      </c>
      <c r="B10" s="73">
        <v>2</v>
      </c>
      <c r="C10" s="74">
        <v>122</v>
      </c>
      <c r="D10" s="70">
        <v>1000</v>
      </c>
      <c r="E10" s="70">
        <v>1000</v>
      </c>
      <c r="F10" s="73" t="s">
        <v>1</v>
      </c>
    </row>
    <row r="11" spans="1:6" x14ac:dyDescent="0.2">
      <c r="A11" s="20" t="s">
        <v>778</v>
      </c>
      <c r="B11" s="73">
        <v>2</v>
      </c>
      <c r="C11" s="74">
        <v>93</v>
      </c>
      <c r="D11" s="73" t="s">
        <v>59</v>
      </c>
      <c r="E11" s="73">
        <v>700</v>
      </c>
      <c r="F11" s="73" t="s">
        <v>60</v>
      </c>
    </row>
    <row r="12" spans="1:6" x14ac:dyDescent="0.2">
      <c r="A12" s="20" t="s">
        <v>781</v>
      </c>
      <c r="B12" s="73">
        <v>1</v>
      </c>
      <c r="C12" s="74">
        <v>117</v>
      </c>
      <c r="D12" s="70" t="s">
        <v>59</v>
      </c>
      <c r="E12" s="70">
        <v>1500</v>
      </c>
      <c r="F12" s="73" t="s">
        <v>60</v>
      </c>
    </row>
    <row r="13" spans="1:6" x14ac:dyDescent="0.2">
      <c r="B13" s="73">
        <v>2</v>
      </c>
      <c r="C13" s="74">
        <v>105</v>
      </c>
      <c r="D13" s="70" t="s">
        <v>59</v>
      </c>
      <c r="E13" s="70">
        <v>800</v>
      </c>
      <c r="F13" s="73" t="s">
        <v>60</v>
      </c>
    </row>
    <row r="14" spans="1:6" x14ac:dyDescent="0.2">
      <c r="A14" s="20" t="s">
        <v>784</v>
      </c>
      <c r="B14" s="73">
        <v>1</v>
      </c>
      <c r="C14" s="74">
        <v>111</v>
      </c>
      <c r="D14" s="70" t="s">
        <v>1350</v>
      </c>
      <c r="E14" s="70" t="s">
        <v>1351</v>
      </c>
      <c r="F14" s="26" t="s">
        <v>1</v>
      </c>
    </row>
    <row r="15" spans="1:6" x14ac:dyDescent="0.2">
      <c r="A15" s="20" t="s">
        <v>787</v>
      </c>
      <c r="B15" s="73">
        <v>1</v>
      </c>
      <c r="C15" s="74" t="s">
        <v>1352</v>
      </c>
      <c r="D15" s="70">
        <v>690</v>
      </c>
      <c r="E15" s="70" t="s">
        <v>1353</v>
      </c>
      <c r="F15" s="26" t="s">
        <v>1</v>
      </c>
    </row>
    <row r="16" spans="1:6" x14ac:dyDescent="0.2">
      <c r="A16" s="20" t="s">
        <v>788</v>
      </c>
      <c r="B16" s="73">
        <v>1</v>
      </c>
      <c r="C16" s="74" t="s">
        <v>1354</v>
      </c>
      <c r="D16" s="70">
        <v>1800</v>
      </c>
      <c r="E16" s="133" t="s">
        <v>569</v>
      </c>
      <c r="F16" s="26">
        <v>-5.6</v>
      </c>
    </row>
    <row r="17" spans="1:6" x14ac:dyDescent="0.2">
      <c r="B17" s="73">
        <v>2</v>
      </c>
      <c r="C17" s="74" t="s">
        <v>1355</v>
      </c>
      <c r="D17" s="70" t="s">
        <v>1356</v>
      </c>
      <c r="E17" s="70" t="s">
        <v>1356</v>
      </c>
      <c r="F17" s="22" t="s">
        <v>1</v>
      </c>
    </row>
    <row r="18" spans="1:6" x14ac:dyDescent="0.2">
      <c r="D18" s="75"/>
      <c r="E18" s="75"/>
    </row>
    <row r="19" spans="1:6" ht="15" x14ac:dyDescent="0.25">
      <c r="A19" s="19" t="s">
        <v>74</v>
      </c>
      <c r="C19" s="126"/>
      <c r="D19" s="75"/>
      <c r="E19" s="75"/>
    </row>
    <row r="20" spans="1:6" x14ac:dyDescent="0.2">
      <c r="A20" s="20" t="s">
        <v>794</v>
      </c>
      <c r="B20" s="73">
        <v>1</v>
      </c>
      <c r="C20" s="97" t="s">
        <v>1357</v>
      </c>
      <c r="D20" s="70" t="s">
        <v>466</v>
      </c>
      <c r="E20" s="70" t="s">
        <v>1358</v>
      </c>
      <c r="F20" s="26">
        <v>2.4</v>
      </c>
    </row>
    <row r="21" spans="1:6" x14ac:dyDescent="0.2">
      <c r="B21" s="73">
        <v>2</v>
      </c>
      <c r="C21" s="97">
        <v>111</v>
      </c>
      <c r="D21" s="70">
        <v>700</v>
      </c>
      <c r="E21" s="70">
        <v>700</v>
      </c>
      <c r="F21" s="22" t="s">
        <v>1</v>
      </c>
    </row>
    <row r="22" spans="1:6" x14ac:dyDescent="0.2">
      <c r="A22" s="20" t="s">
        <v>798</v>
      </c>
      <c r="B22" s="22">
        <v>1</v>
      </c>
      <c r="C22" s="96" t="s">
        <v>1359</v>
      </c>
      <c r="D22" s="70">
        <v>1000</v>
      </c>
      <c r="E22" s="70">
        <v>1000</v>
      </c>
      <c r="F22" s="22" t="s">
        <v>1</v>
      </c>
    </row>
    <row r="23" spans="1:6" x14ac:dyDescent="0.2">
      <c r="A23" s="20" t="s">
        <v>811</v>
      </c>
      <c r="B23" s="22">
        <v>1</v>
      </c>
      <c r="C23" s="96">
        <v>111</v>
      </c>
      <c r="D23" s="70">
        <v>1500</v>
      </c>
      <c r="E23" s="70">
        <v>1650</v>
      </c>
      <c r="F23" s="26">
        <v>10</v>
      </c>
    </row>
    <row r="24" spans="1:6" x14ac:dyDescent="0.2">
      <c r="D24" s="75"/>
      <c r="E24" s="75"/>
    </row>
    <row r="25" spans="1:6" ht="15" x14ac:dyDescent="0.25">
      <c r="A25" s="19" t="s">
        <v>404</v>
      </c>
      <c r="D25" s="75"/>
      <c r="E25" s="75"/>
    </row>
    <row r="26" spans="1:6" x14ac:dyDescent="0.2">
      <c r="A26" s="20" t="s">
        <v>813</v>
      </c>
      <c r="B26" s="73">
        <v>1</v>
      </c>
      <c r="C26" s="73">
        <v>93</v>
      </c>
      <c r="D26" s="70">
        <v>1500</v>
      </c>
      <c r="E26" s="70">
        <v>1500</v>
      </c>
      <c r="F26" s="22" t="s">
        <v>1</v>
      </c>
    </row>
    <row r="27" spans="1:6" x14ac:dyDescent="0.2">
      <c r="A27" s="20" t="s">
        <v>814</v>
      </c>
      <c r="B27" s="73">
        <v>1</v>
      </c>
      <c r="C27" s="73">
        <v>90</v>
      </c>
      <c r="D27" s="70">
        <v>1380</v>
      </c>
      <c r="E27" s="70">
        <v>1380</v>
      </c>
      <c r="F27" s="22" t="s">
        <v>1</v>
      </c>
    </row>
    <row r="28" spans="1:6" x14ac:dyDescent="0.2">
      <c r="B28" s="22"/>
      <c r="C28" s="22"/>
      <c r="D28" s="23"/>
      <c r="E28" s="23"/>
      <c r="F28" s="22"/>
    </row>
    <row r="29" spans="1:6" ht="15" x14ac:dyDescent="0.25">
      <c r="A29" s="19" t="s">
        <v>79</v>
      </c>
      <c r="D29" s="75"/>
      <c r="E29" s="75"/>
    </row>
    <row r="30" spans="1:6" x14ac:dyDescent="0.2">
      <c r="A30" s="20" t="s">
        <v>815</v>
      </c>
      <c r="B30" s="73">
        <v>1</v>
      </c>
      <c r="C30" s="73">
        <v>138</v>
      </c>
      <c r="D30" s="70" t="s">
        <v>1360</v>
      </c>
      <c r="E30" s="70" t="s">
        <v>1360</v>
      </c>
      <c r="F30" s="73" t="s">
        <v>1</v>
      </c>
    </row>
    <row r="31" spans="1:6" x14ac:dyDescent="0.2">
      <c r="B31" s="73">
        <v>2</v>
      </c>
      <c r="C31" s="73" t="s">
        <v>1361</v>
      </c>
      <c r="D31" s="70" t="s">
        <v>1362</v>
      </c>
      <c r="E31" s="70" t="s">
        <v>1362</v>
      </c>
      <c r="F31" s="73" t="s">
        <v>1</v>
      </c>
    </row>
    <row r="32" spans="1:6" x14ac:dyDescent="0.2">
      <c r="B32" s="73">
        <v>3</v>
      </c>
      <c r="C32" s="73">
        <v>138</v>
      </c>
      <c r="D32" s="70">
        <v>4400</v>
      </c>
      <c r="E32" s="70">
        <v>4400</v>
      </c>
      <c r="F32" s="73" t="s">
        <v>1</v>
      </c>
    </row>
    <row r="33" spans="1:6" x14ac:dyDescent="0.2">
      <c r="B33" s="73">
        <v>4</v>
      </c>
      <c r="C33" s="73">
        <v>141</v>
      </c>
      <c r="D33" s="70">
        <v>2500</v>
      </c>
      <c r="E33" s="70">
        <v>2500</v>
      </c>
      <c r="F33" s="73" t="s">
        <v>1</v>
      </c>
    </row>
    <row r="34" spans="1:6" x14ac:dyDescent="0.2">
      <c r="B34" s="73">
        <v>5</v>
      </c>
      <c r="C34" s="73" t="s">
        <v>1361</v>
      </c>
      <c r="D34" s="70" t="s">
        <v>822</v>
      </c>
      <c r="E34" s="70" t="s">
        <v>822</v>
      </c>
      <c r="F34" s="73" t="s">
        <v>1</v>
      </c>
    </row>
    <row r="35" spans="1:6" x14ac:dyDescent="0.2">
      <c r="B35" s="73">
        <v>6</v>
      </c>
      <c r="C35" s="73">
        <v>141</v>
      </c>
      <c r="D35" s="70">
        <v>2700</v>
      </c>
      <c r="E35" s="70">
        <v>2700</v>
      </c>
      <c r="F35" s="71" t="s">
        <v>1</v>
      </c>
    </row>
    <row r="36" spans="1:6" x14ac:dyDescent="0.2">
      <c r="A36" s="20" t="s">
        <v>816</v>
      </c>
      <c r="B36" s="22">
        <v>1</v>
      </c>
      <c r="C36" s="22" t="s">
        <v>1363</v>
      </c>
      <c r="D36" s="23" t="s">
        <v>1364</v>
      </c>
      <c r="E36" s="23" t="s">
        <v>1364</v>
      </c>
      <c r="F36" s="26" t="s">
        <v>1</v>
      </c>
    </row>
    <row r="37" spans="1:6" x14ac:dyDescent="0.2">
      <c r="B37" s="22">
        <v>3</v>
      </c>
      <c r="C37" s="22">
        <v>142</v>
      </c>
      <c r="D37" s="23">
        <v>4000</v>
      </c>
      <c r="E37" s="23">
        <v>4000</v>
      </c>
      <c r="F37" s="22" t="s">
        <v>1</v>
      </c>
    </row>
    <row r="38" spans="1:6" x14ac:dyDescent="0.2">
      <c r="B38" s="22">
        <v>4</v>
      </c>
      <c r="C38" s="22" t="s">
        <v>1365</v>
      </c>
      <c r="D38" s="23" t="s">
        <v>1366</v>
      </c>
      <c r="E38" s="23" t="s">
        <v>1366</v>
      </c>
      <c r="F38" s="26" t="s">
        <v>1</v>
      </c>
    </row>
    <row r="39" spans="1:6" x14ac:dyDescent="0.2">
      <c r="B39" s="22">
        <v>5</v>
      </c>
      <c r="C39" s="22" t="s">
        <v>1365</v>
      </c>
      <c r="D39" s="23" t="s">
        <v>1367</v>
      </c>
      <c r="E39" s="23" t="s">
        <v>1367</v>
      </c>
      <c r="F39" s="26" t="s">
        <v>1</v>
      </c>
    </row>
    <row r="40" spans="1:6" x14ac:dyDescent="0.2">
      <c r="B40" s="22">
        <v>6</v>
      </c>
      <c r="C40" s="22" t="s">
        <v>1368</v>
      </c>
      <c r="D40" s="23" t="s">
        <v>943</v>
      </c>
      <c r="E40" s="23" t="s">
        <v>783</v>
      </c>
      <c r="F40" s="26">
        <v>3.8</v>
      </c>
    </row>
    <row r="41" spans="1:6" x14ac:dyDescent="0.2">
      <c r="B41" s="73">
        <v>7</v>
      </c>
      <c r="C41" s="74" t="s">
        <v>1369</v>
      </c>
      <c r="D41" s="70" t="s">
        <v>1370</v>
      </c>
      <c r="E41" s="70" t="s">
        <v>1370</v>
      </c>
      <c r="F41" s="80" t="s">
        <v>1</v>
      </c>
    </row>
    <row r="42" spans="1:6" x14ac:dyDescent="0.2">
      <c r="B42" s="73">
        <v>8</v>
      </c>
      <c r="C42" s="74">
        <v>142</v>
      </c>
      <c r="D42" s="70">
        <v>2300</v>
      </c>
      <c r="E42" s="70">
        <v>2300</v>
      </c>
      <c r="F42" s="80" t="s">
        <v>1</v>
      </c>
    </row>
    <row r="43" spans="1:6" x14ac:dyDescent="0.2">
      <c r="A43" s="20" t="s">
        <v>818</v>
      </c>
      <c r="B43" s="22">
        <v>1</v>
      </c>
      <c r="C43" s="23">
        <v>118</v>
      </c>
      <c r="D43" s="23" t="s">
        <v>59</v>
      </c>
      <c r="E43" s="23">
        <v>1000</v>
      </c>
      <c r="F43" s="22" t="s">
        <v>60</v>
      </c>
    </row>
    <row r="44" spans="1:6" x14ac:dyDescent="0.2">
      <c r="B44" s="22">
        <v>2</v>
      </c>
      <c r="C44" s="23">
        <v>118</v>
      </c>
      <c r="D44" s="23">
        <v>1000</v>
      </c>
      <c r="E44" s="23">
        <v>1000</v>
      </c>
      <c r="F44" s="22" t="s">
        <v>1</v>
      </c>
    </row>
    <row r="45" spans="1:6" x14ac:dyDescent="0.2">
      <c r="A45" s="69" t="s">
        <v>431</v>
      </c>
      <c r="B45" s="73">
        <v>1</v>
      </c>
      <c r="C45" s="73" t="s">
        <v>1371</v>
      </c>
      <c r="D45" s="70" t="s">
        <v>1372</v>
      </c>
      <c r="E45" s="70" t="s">
        <v>1372</v>
      </c>
      <c r="F45" s="71" t="s">
        <v>1</v>
      </c>
    </row>
    <row r="46" spans="1:6" x14ac:dyDescent="0.2">
      <c r="A46" s="69" t="s">
        <v>821</v>
      </c>
      <c r="B46" s="73">
        <v>1</v>
      </c>
      <c r="C46" s="73" t="s">
        <v>1373</v>
      </c>
      <c r="D46" s="70" t="s">
        <v>1374</v>
      </c>
      <c r="E46" s="70" t="s">
        <v>1374</v>
      </c>
      <c r="F46" s="71" t="s">
        <v>1</v>
      </c>
    </row>
    <row r="47" spans="1:6" x14ac:dyDescent="0.2">
      <c r="A47" s="69"/>
      <c r="B47" s="73">
        <v>2</v>
      </c>
      <c r="C47" s="73" t="s">
        <v>1375</v>
      </c>
      <c r="D47" s="70" t="s">
        <v>1376</v>
      </c>
      <c r="E47" s="70" t="s">
        <v>1376</v>
      </c>
      <c r="F47" s="71" t="s">
        <v>1</v>
      </c>
    </row>
    <row r="48" spans="1:6" x14ac:dyDescent="0.2">
      <c r="A48" s="69" t="s">
        <v>665</v>
      </c>
      <c r="B48" s="73">
        <v>1</v>
      </c>
      <c r="C48" s="73" t="s">
        <v>1377</v>
      </c>
      <c r="D48" s="70" t="s">
        <v>1378</v>
      </c>
      <c r="E48" s="70" t="s">
        <v>1378</v>
      </c>
      <c r="F48" s="71" t="s">
        <v>1</v>
      </c>
    </row>
    <row r="49" spans="1:6" x14ac:dyDescent="0.2">
      <c r="A49" s="20" t="s">
        <v>825</v>
      </c>
      <c r="B49" s="73">
        <v>1</v>
      </c>
      <c r="C49" s="74">
        <v>111.48</v>
      </c>
      <c r="D49" s="70" t="s">
        <v>1379</v>
      </c>
      <c r="E49" s="70" t="s">
        <v>1379</v>
      </c>
      <c r="F49" s="71" t="s">
        <v>1</v>
      </c>
    </row>
    <row r="50" spans="1:6" x14ac:dyDescent="0.2">
      <c r="B50" s="73">
        <v>2</v>
      </c>
      <c r="C50" s="74">
        <v>111</v>
      </c>
      <c r="D50" s="70" t="s">
        <v>501</v>
      </c>
      <c r="E50" s="70" t="s">
        <v>501</v>
      </c>
      <c r="F50" s="80" t="s">
        <v>1</v>
      </c>
    </row>
    <row r="51" spans="1:6" x14ac:dyDescent="0.2">
      <c r="B51" s="73">
        <v>3</v>
      </c>
      <c r="C51" s="74">
        <v>111</v>
      </c>
      <c r="D51" s="70">
        <v>1500</v>
      </c>
      <c r="E51" s="70">
        <v>1500</v>
      </c>
      <c r="F51" s="80" t="s">
        <v>1</v>
      </c>
    </row>
    <row r="52" spans="1:6" x14ac:dyDescent="0.2">
      <c r="A52" s="20" t="s">
        <v>1380</v>
      </c>
      <c r="B52" s="73">
        <v>3</v>
      </c>
      <c r="C52" s="74">
        <v>122</v>
      </c>
      <c r="D52" s="70">
        <v>1600</v>
      </c>
      <c r="E52" s="70">
        <v>1600</v>
      </c>
      <c r="F52" s="73" t="s">
        <v>1</v>
      </c>
    </row>
    <row r="53" spans="1:6" x14ac:dyDescent="0.2">
      <c r="A53" s="20" t="s">
        <v>829</v>
      </c>
      <c r="B53" s="73">
        <v>1</v>
      </c>
      <c r="C53" s="74" t="s">
        <v>1381</v>
      </c>
      <c r="D53" s="70" t="s">
        <v>1382</v>
      </c>
      <c r="E53" s="70" t="s">
        <v>1382</v>
      </c>
      <c r="F53" s="80" t="s">
        <v>1</v>
      </c>
    </row>
    <row r="54" spans="1:6" x14ac:dyDescent="0.2">
      <c r="B54" s="73">
        <v>2</v>
      </c>
      <c r="C54" s="74">
        <v>139</v>
      </c>
      <c r="D54" s="70">
        <v>1800</v>
      </c>
      <c r="E54" s="70">
        <v>1800</v>
      </c>
      <c r="F54" s="80" t="s">
        <v>1</v>
      </c>
    </row>
    <row r="55" spans="1:6" x14ac:dyDescent="0.2">
      <c r="B55" s="73"/>
      <c r="C55" s="74">
        <v>180</v>
      </c>
      <c r="D55" s="70">
        <v>2500</v>
      </c>
      <c r="E55" s="70">
        <v>2500</v>
      </c>
      <c r="F55" s="80" t="s">
        <v>1</v>
      </c>
    </row>
    <row r="56" spans="1:6" x14ac:dyDescent="0.2">
      <c r="A56" s="20" t="s">
        <v>831</v>
      </c>
      <c r="B56" s="73">
        <v>1</v>
      </c>
      <c r="C56" s="74">
        <v>93</v>
      </c>
      <c r="D56" s="70" t="s">
        <v>1383</v>
      </c>
      <c r="E56" s="70" t="s">
        <v>1383</v>
      </c>
      <c r="F56" s="80" t="s">
        <v>1</v>
      </c>
    </row>
    <row r="57" spans="1:6" x14ac:dyDescent="0.2">
      <c r="A57" s="20" t="s">
        <v>835</v>
      </c>
      <c r="B57" s="73">
        <v>1</v>
      </c>
      <c r="C57" s="74" t="s">
        <v>1384</v>
      </c>
      <c r="D57" s="70" t="s">
        <v>743</v>
      </c>
      <c r="E57" s="70" t="s">
        <v>743</v>
      </c>
      <c r="F57" s="80" t="s">
        <v>1</v>
      </c>
    </row>
    <row r="58" spans="1:6" x14ac:dyDescent="0.2">
      <c r="B58" s="73">
        <v>2</v>
      </c>
      <c r="C58" s="74" t="s">
        <v>1385</v>
      </c>
      <c r="D58" s="70" t="s">
        <v>521</v>
      </c>
      <c r="E58" s="70" t="s">
        <v>1014</v>
      </c>
      <c r="F58" s="71">
        <v>-4</v>
      </c>
    </row>
    <row r="59" spans="1:6" x14ac:dyDescent="0.2">
      <c r="A59" s="20" t="s">
        <v>1386</v>
      </c>
      <c r="B59" s="73">
        <v>1</v>
      </c>
      <c r="C59" s="74" t="s">
        <v>1387</v>
      </c>
      <c r="D59" s="70" t="s">
        <v>1388</v>
      </c>
      <c r="E59" s="70" t="s">
        <v>1388</v>
      </c>
      <c r="F59" s="73" t="s">
        <v>1</v>
      </c>
    </row>
    <row r="60" spans="1:6" x14ac:dyDescent="0.2">
      <c r="A60" s="69" t="s">
        <v>152</v>
      </c>
      <c r="B60" s="73">
        <v>1</v>
      </c>
      <c r="C60" s="73">
        <v>111</v>
      </c>
      <c r="D60" s="70" t="s">
        <v>1389</v>
      </c>
      <c r="E60" s="70" t="s">
        <v>1389</v>
      </c>
      <c r="F60" s="71" t="s">
        <v>1</v>
      </c>
    </row>
    <row r="61" spans="1:6" x14ac:dyDescent="0.2">
      <c r="A61" s="20" t="s">
        <v>840</v>
      </c>
      <c r="B61" s="73">
        <v>1</v>
      </c>
      <c r="C61" s="74" t="s">
        <v>1390</v>
      </c>
      <c r="D61" s="70" t="s">
        <v>702</v>
      </c>
      <c r="E61" s="70" t="s">
        <v>1014</v>
      </c>
      <c r="F61" s="80">
        <v>4.3</v>
      </c>
    </row>
    <row r="62" spans="1:6" x14ac:dyDescent="0.2">
      <c r="B62" s="73">
        <v>2</v>
      </c>
      <c r="C62" s="74" t="s">
        <v>1391</v>
      </c>
      <c r="D62" s="70" t="s">
        <v>719</v>
      </c>
      <c r="E62" s="70" t="s">
        <v>719</v>
      </c>
      <c r="F62" s="71" t="s">
        <v>1</v>
      </c>
    </row>
    <row r="63" spans="1:6" x14ac:dyDescent="0.2">
      <c r="A63" s="20" t="s">
        <v>1392</v>
      </c>
      <c r="B63" s="73">
        <v>2</v>
      </c>
      <c r="C63" s="74">
        <v>125</v>
      </c>
      <c r="D63" s="70">
        <v>1250</v>
      </c>
      <c r="E63" s="70">
        <v>1250</v>
      </c>
      <c r="F63" s="73" t="s">
        <v>1</v>
      </c>
    </row>
    <row r="64" spans="1:6" x14ac:dyDescent="0.2">
      <c r="A64" s="20" t="s">
        <v>154</v>
      </c>
      <c r="B64" s="73">
        <v>1</v>
      </c>
      <c r="C64" s="74">
        <v>139</v>
      </c>
      <c r="D64" s="70">
        <v>1760</v>
      </c>
      <c r="E64" s="70">
        <v>1760</v>
      </c>
      <c r="F64" s="73" t="s">
        <v>1</v>
      </c>
    </row>
    <row r="65" spans="1:6" x14ac:dyDescent="0.2">
      <c r="A65" s="20" t="s">
        <v>847</v>
      </c>
      <c r="B65" s="73">
        <v>1</v>
      </c>
      <c r="C65" s="181" t="s">
        <v>1373</v>
      </c>
      <c r="D65" s="133">
        <v>2300</v>
      </c>
      <c r="E65" s="133" t="s">
        <v>1938</v>
      </c>
      <c r="F65" s="219">
        <v>19.600000000000001</v>
      </c>
    </row>
    <row r="66" spans="1:6" x14ac:dyDescent="0.2">
      <c r="B66" s="73">
        <v>2</v>
      </c>
      <c r="C66" s="74" t="s">
        <v>1393</v>
      </c>
      <c r="D66" s="70" t="s">
        <v>1394</v>
      </c>
      <c r="E66" s="70" t="s">
        <v>1394</v>
      </c>
      <c r="F66" s="80" t="s">
        <v>1</v>
      </c>
    </row>
    <row r="67" spans="1:6" x14ac:dyDescent="0.2">
      <c r="B67" s="73">
        <v>3</v>
      </c>
      <c r="C67" s="74">
        <v>140</v>
      </c>
      <c r="D67" s="70" t="s">
        <v>1395</v>
      </c>
      <c r="E67" s="70" t="s">
        <v>1395</v>
      </c>
      <c r="F67" s="80" t="s">
        <v>1</v>
      </c>
    </row>
    <row r="68" spans="1:6" x14ac:dyDescent="0.2">
      <c r="B68" s="73">
        <v>4</v>
      </c>
      <c r="C68" s="74">
        <v>139</v>
      </c>
      <c r="D68" s="70">
        <v>1400</v>
      </c>
      <c r="E68" s="70">
        <v>1400</v>
      </c>
      <c r="F68" s="80" t="s">
        <v>1</v>
      </c>
    </row>
    <row r="69" spans="1:6" x14ac:dyDescent="0.2">
      <c r="A69" s="20" t="s">
        <v>852</v>
      </c>
      <c r="B69" s="73">
        <v>3</v>
      </c>
      <c r="C69" s="74">
        <v>55</v>
      </c>
      <c r="D69" s="70">
        <v>1358.15</v>
      </c>
      <c r="E69" s="70">
        <v>1358.15</v>
      </c>
      <c r="F69" s="80" t="s">
        <v>1</v>
      </c>
    </row>
    <row r="70" spans="1:6" x14ac:dyDescent="0.2">
      <c r="A70" s="20" t="s">
        <v>853</v>
      </c>
      <c r="B70" s="73">
        <v>1</v>
      </c>
      <c r="C70" s="74">
        <v>139</v>
      </c>
      <c r="D70" s="70" t="s">
        <v>1396</v>
      </c>
      <c r="E70" s="70">
        <v>2000</v>
      </c>
      <c r="F70" s="80" t="s">
        <v>1</v>
      </c>
    </row>
    <row r="71" spans="1:6" x14ac:dyDescent="0.2">
      <c r="B71" s="73">
        <v>2</v>
      </c>
      <c r="C71" s="74">
        <v>139</v>
      </c>
      <c r="D71" s="70">
        <v>1300</v>
      </c>
      <c r="E71" s="70">
        <v>1300</v>
      </c>
      <c r="F71" s="80" t="s">
        <v>1</v>
      </c>
    </row>
    <row r="72" spans="1:6" x14ac:dyDescent="0.2">
      <c r="B72" s="73">
        <v>3</v>
      </c>
      <c r="C72" s="74">
        <v>111.4</v>
      </c>
      <c r="D72" s="70">
        <v>1200</v>
      </c>
      <c r="E72" s="70">
        <v>1200</v>
      </c>
      <c r="F72" s="73" t="s">
        <v>1</v>
      </c>
    </row>
    <row r="73" spans="1:6" x14ac:dyDescent="0.2">
      <c r="A73" s="20" t="s">
        <v>854</v>
      </c>
      <c r="B73" s="73">
        <v>1</v>
      </c>
      <c r="C73" s="74">
        <v>104.51</v>
      </c>
      <c r="D73" s="70">
        <v>2000</v>
      </c>
      <c r="E73" s="70">
        <v>2000</v>
      </c>
      <c r="F73" s="71" t="s">
        <v>1</v>
      </c>
    </row>
    <row r="74" spans="1:6" x14ac:dyDescent="0.2">
      <c r="A74" s="69" t="s">
        <v>855</v>
      </c>
      <c r="B74" s="73">
        <v>1</v>
      </c>
      <c r="C74" s="73" t="s">
        <v>1397</v>
      </c>
      <c r="D74" s="70" t="s">
        <v>1398</v>
      </c>
      <c r="E74" s="70" t="s">
        <v>1399</v>
      </c>
      <c r="F74" s="71">
        <v>3.4</v>
      </c>
    </row>
    <row r="75" spans="1:6" x14ac:dyDescent="0.2">
      <c r="A75" s="69"/>
      <c r="B75" s="73">
        <v>1</v>
      </c>
      <c r="C75" s="73" t="s">
        <v>1400</v>
      </c>
      <c r="D75" s="70" t="s">
        <v>1379</v>
      </c>
      <c r="E75" s="70" t="s">
        <v>1401</v>
      </c>
      <c r="F75" s="71">
        <v>-5.6</v>
      </c>
    </row>
    <row r="76" spans="1:6" x14ac:dyDescent="0.2">
      <c r="A76" s="69"/>
      <c r="B76" s="73">
        <v>2</v>
      </c>
      <c r="C76" s="73" t="s">
        <v>1402</v>
      </c>
      <c r="D76" s="70" t="s">
        <v>494</v>
      </c>
      <c r="E76" s="70" t="s">
        <v>494</v>
      </c>
      <c r="F76" s="71" t="s">
        <v>1</v>
      </c>
    </row>
    <row r="77" spans="1:6" x14ac:dyDescent="0.2">
      <c r="A77" s="20" t="s">
        <v>1403</v>
      </c>
      <c r="B77" s="73">
        <v>1</v>
      </c>
      <c r="C77" s="74" t="s">
        <v>1404</v>
      </c>
      <c r="D77" s="70">
        <v>2500</v>
      </c>
      <c r="E77" s="70">
        <v>2500</v>
      </c>
      <c r="F77" s="71" t="s">
        <v>1</v>
      </c>
    </row>
    <row r="78" spans="1:6" x14ac:dyDescent="0.2">
      <c r="B78" s="73">
        <v>6</v>
      </c>
      <c r="C78" s="74">
        <v>135</v>
      </c>
      <c r="D78" s="70">
        <v>3000</v>
      </c>
      <c r="E78" s="70">
        <v>3000</v>
      </c>
      <c r="F78" s="73" t="s">
        <v>1</v>
      </c>
    </row>
    <row r="79" spans="1:6" x14ac:dyDescent="0.2">
      <c r="B79" s="73">
        <v>7</v>
      </c>
      <c r="C79" s="74">
        <v>135</v>
      </c>
      <c r="D79" s="70">
        <v>3500</v>
      </c>
      <c r="E79" s="70">
        <v>3500</v>
      </c>
      <c r="F79" s="71" t="s">
        <v>1</v>
      </c>
    </row>
    <row r="80" spans="1:6" x14ac:dyDescent="0.2">
      <c r="A80" s="20" t="s">
        <v>1405</v>
      </c>
      <c r="B80" s="73">
        <v>1</v>
      </c>
      <c r="C80" s="74">
        <v>159</v>
      </c>
      <c r="D80" s="70">
        <v>2000</v>
      </c>
      <c r="E80" s="70">
        <v>2000</v>
      </c>
      <c r="F80" s="71" t="s">
        <v>1</v>
      </c>
    </row>
    <row r="81" spans="1:6" x14ac:dyDescent="0.2">
      <c r="A81" s="20" t="s">
        <v>1406</v>
      </c>
      <c r="B81" s="73">
        <v>1</v>
      </c>
      <c r="C81" s="74">
        <v>114</v>
      </c>
      <c r="D81" s="70">
        <v>1900</v>
      </c>
      <c r="E81" s="70">
        <v>1900</v>
      </c>
      <c r="F81" s="73" t="s">
        <v>1</v>
      </c>
    </row>
    <row r="82" spans="1:6" x14ac:dyDescent="0.2">
      <c r="B82" s="73">
        <v>2</v>
      </c>
      <c r="C82" s="74">
        <v>111</v>
      </c>
      <c r="D82" s="70">
        <v>1500</v>
      </c>
      <c r="E82" s="70" t="s">
        <v>501</v>
      </c>
      <c r="F82" s="71">
        <v>10</v>
      </c>
    </row>
    <row r="83" spans="1:6" x14ac:dyDescent="0.2">
      <c r="A83" s="20" t="s">
        <v>1407</v>
      </c>
      <c r="B83" s="73">
        <v>2</v>
      </c>
      <c r="C83" s="74">
        <v>111</v>
      </c>
      <c r="D83" s="70">
        <v>900</v>
      </c>
      <c r="E83" s="70">
        <v>900</v>
      </c>
      <c r="F83" s="73" t="s">
        <v>1</v>
      </c>
    </row>
    <row r="84" spans="1:6" x14ac:dyDescent="0.2">
      <c r="A84" s="20" t="s">
        <v>859</v>
      </c>
      <c r="B84" s="73">
        <v>1</v>
      </c>
      <c r="C84" s="74" t="s">
        <v>1408</v>
      </c>
      <c r="D84" s="70" t="s">
        <v>1409</v>
      </c>
      <c r="E84" s="70" t="s">
        <v>1409</v>
      </c>
      <c r="F84" s="71" t="s">
        <v>1</v>
      </c>
    </row>
    <row r="85" spans="1:6" x14ac:dyDescent="0.2">
      <c r="A85" s="20" t="s">
        <v>860</v>
      </c>
      <c r="B85" s="73">
        <v>3</v>
      </c>
      <c r="C85" s="74">
        <v>130</v>
      </c>
      <c r="D85" s="70">
        <v>1500</v>
      </c>
      <c r="E85" s="70">
        <v>1500</v>
      </c>
      <c r="F85" s="73" t="s">
        <v>1</v>
      </c>
    </row>
    <row r="86" spans="1:6" x14ac:dyDescent="0.2">
      <c r="A86" s="20" t="s">
        <v>1410</v>
      </c>
      <c r="B86" s="73">
        <v>1</v>
      </c>
      <c r="C86" s="74">
        <v>112</v>
      </c>
      <c r="D86" s="70" t="s">
        <v>1411</v>
      </c>
      <c r="E86" s="70">
        <v>4200</v>
      </c>
      <c r="F86" s="71">
        <v>2.4</v>
      </c>
    </row>
    <row r="87" spans="1:6" x14ac:dyDescent="0.2">
      <c r="A87" s="20" t="s">
        <v>170</v>
      </c>
      <c r="B87" s="73">
        <v>2</v>
      </c>
      <c r="C87" s="74">
        <v>125</v>
      </c>
      <c r="D87" s="70">
        <v>1300</v>
      </c>
      <c r="E87" s="70">
        <v>1300</v>
      </c>
      <c r="F87" s="73" t="s">
        <v>1</v>
      </c>
    </row>
    <row r="88" spans="1:6" x14ac:dyDescent="0.2">
      <c r="A88" s="20" t="s">
        <v>1412</v>
      </c>
      <c r="B88" s="73">
        <v>1</v>
      </c>
      <c r="C88" s="74">
        <v>84</v>
      </c>
      <c r="D88" s="70" t="s">
        <v>569</v>
      </c>
      <c r="E88" s="70">
        <v>1800</v>
      </c>
      <c r="F88" s="71">
        <v>5.9</v>
      </c>
    </row>
    <row r="89" spans="1:6" x14ac:dyDescent="0.2">
      <c r="A89" s="69" t="s">
        <v>1413</v>
      </c>
      <c r="B89" s="73">
        <v>1</v>
      </c>
      <c r="C89" s="73" t="s">
        <v>1414</v>
      </c>
      <c r="D89" s="70" t="s">
        <v>1415</v>
      </c>
      <c r="E89" s="70" t="s">
        <v>1415</v>
      </c>
      <c r="F89" s="71" t="s">
        <v>1</v>
      </c>
    </row>
    <row r="90" spans="1:6" x14ac:dyDescent="0.2">
      <c r="A90" s="69"/>
      <c r="B90" s="73">
        <v>2</v>
      </c>
      <c r="C90" s="73">
        <v>123</v>
      </c>
      <c r="D90" s="70">
        <v>1200</v>
      </c>
      <c r="E90" s="70">
        <v>1200</v>
      </c>
      <c r="F90" s="73" t="s">
        <v>1</v>
      </c>
    </row>
    <row r="91" spans="1:6" x14ac:dyDescent="0.2">
      <c r="A91" s="69" t="s">
        <v>1416</v>
      </c>
      <c r="B91" s="73">
        <v>3</v>
      </c>
      <c r="C91" s="73">
        <v>120</v>
      </c>
      <c r="D91" s="70">
        <v>1000</v>
      </c>
      <c r="E91" s="70">
        <v>1000</v>
      </c>
      <c r="F91" s="73" t="s">
        <v>1</v>
      </c>
    </row>
    <row r="92" spans="1:6" x14ac:dyDescent="0.2">
      <c r="A92" s="69" t="s">
        <v>865</v>
      </c>
      <c r="B92" s="73">
        <v>1</v>
      </c>
      <c r="C92" s="73">
        <v>105</v>
      </c>
      <c r="D92" s="70" t="s">
        <v>1417</v>
      </c>
      <c r="E92" s="70">
        <v>1950</v>
      </c>
      <c r="F92" s="71">
        <v>7.4</v>
      </c>
    </row>
    <row r="93" spans="1:6" x14ac:dyDescent="0.2">
      <c r="A93" s="69"/>
      <c r="B93" s="73">
        <v>2</v>
      </c>
      <c r="C93" s="73">
        <v>105</v>
      </c>
      <c r="D93" s="70">
        <v>1680</v>
      </c>
      <c r="E93" s="70">
        <v>1680</v>
      </c>
      <c r="F93" s="80" t="s">
        <v>1</v>
      </c>
    </row>
    <row r="94" spans="1:6" x14ac:dyDescent="0.2">
      <c r="A94" s="20" t="s">
        <v>1132</v>
      </c>
      <c r="B94" s="73">
        <v>1</v>
      </c>
      <c r="C94" s="74">
        <v>230</v>
      </c>
      <c r="D94" s="70">
        <v>1800</v>
      </c>
      <c r="E94" s="70">
        <v>1800</v>
      </c>
      <c r="F94" s="80" t="s">
        <v>1</v>
      </c>
    </row>
    <row r="95" spans="1:6" x14ac:dyDescent="0.2">
      <c r="B95" s="73">
        <v>2</v>
      </c>
      <c r="C95" s="74">
        <v>181</v>
      </c>
      <c r="D95" s="70" t="s">
        <v>568</v>
      </c>
      <c r="E95" s="70">
        <v>1430</v>
      </c>
      <c r="F95" s="80">
        <v>4.8</v>
      </c>
    </row>
    <row r="96" spans="1:6" x14ac:dyDescent="0.2">
      <c r="A96" s="20" t="s">
        <v>1418</v>
      </c>
      <c r="B96" s="73">
        <v>1</v>
      </c>
      <c r="C96" s="74">
        <v>102</v>
      </c>
      <c r="D96" s="70">
        <v>2000</v>
      </c>
      <c r="E96" s="70">
        <v>2000</v>
      </c>
      <c r="F96" s="80" t="s">
        <v>1</v>
      </c>
    </row>
    <row r="97" spans="1:6" x14ac:dyDescent="0.2">
      <c r="A97" s="69" t="s">
        <v>867</v>
      </c>
      <c r="B97" s="73">
        <v>1</v>
      </c>
      <c r="C97" s="97" t="s">
        <v>1419</v>
      </c>
      <c r="D97" s="70" t="s">
        <v>1376</v>
      </c>
      <c r="E97" s="70" t="s">
        <v>1376</v>
      </c>
      <c r="F97" s="71" t="s">
        <v>1</v>
      </c>
    </row>
    <row r="98" spans="1:6" x14ac:dyDescent="0.2">
      <c r="A98" s="69"/>
      <c r="B98" s="73">
        <v>2</v>
      </c>
      <c r="C98" s="97">
        <v>135</v>
      </c>
      <c r="D98" s="70" t="s">
        <v>699</v>
      </c>
      <c r="E98" s="70">
        <v>800</v>
      </c>
      <c r="F98" s="71">
        <v>3.2</v>
      </c>
    </row>
    <row r="99" spans="1:6" x14ac:dyDescent="0.2">
      <c r="A99" s="69" t="s">
        <v>176</v>
      </c>
      <c r="B99" s="73">
        <v>2</v>
      </c>
      <c r="C99" s="74">
        <v>31</v>
      </c>
      <c r="D99" s="23">
        <v>1000</v>
      </c>
      <c r="E99" s="23">
        <v>1000</v>
      </c>
      <c r="F99" s="80" t="s">
        <v>1</v>
      </c>
    </row>
    <row r="100" spans="1:6" x14ac:dyDescent="0.2">
      <c r="A100" s="69" t="s">
        <v>870</v>
      </c>
      <c r="B100" s="73">
        <v>1</v>
      </c>
      <c r="C100" s="74" t="s">
        <v>1420</v>
      </c>
      <c r="D100" s="70" t="s">
        <v>764</v>
      </c>
      <c r="E100" s="70" t="s">
        <v>764</v>
      </c>
      <c r="F100" s="71" t="s">
        <v>1</v>
      </c>
    </row>
    <row r="101" spans="1:6" x14ac:dyDescent="0.2">
      <c r="A101" s="69"/>
      <c r="B101" s="73">
        <v>2</v>
      </c>
      <c r="C101" s="74">
        <v>200</v>
      </c>
      <c r="D101" s="70">
        <v>2000</v>
      </c>
      <c r="E101" s="70">
        <v>2000</v>
      </c>
      <c r="F101" s="73" t="s">
        <v>1</v>
      </c>
    </row>
    <row r="102" spans="1:6" x14ac:dyDescent="0.2">
      <c r="A102" s="69" t="s">
        <v>871</v>
      </c>
      <c r="B102" s="73">
        <v>1</v>
      </c>
      <c r="C102" s="74">
        <v>112</v>
      </c>
      <c r="D102" s="70" t="s">
        <v>1421</v>
      </c>
      <c r="E102" s="70" t="s">
        <v>1421</v>
      </c>
      <c r="F102" s="71" t="s">
        <v>1</v>
      </c>
    </row>
    <row r="103" spans="1:6" x14ac:dyDescent="0.2">
      <c r="B103" s="73">
        <v>2</v>
      </c>
      <c r="C103" s="74">
        <v>112</v>
      </c>
      <c r="D103" s="70" t="s">
        <v>1012</v>
      </c>
      <c r="E103" s="70" t="s">
        <v>1012</v>
      </c>
      <c r="F103" s="71" t="s">
        <v>1</v>
      </c>
    </row>
    <row r="104" spans="1:6" x14ac:dyDescent="0.2">
      <c r="A104" s="20" t="s">
        <v>873</v>
      </c>
      <c r="B104" s="73">
        <v>1</v>
      </c>
      <c r="C104" s="74">
        <v>107</v>
      </c>
      <c r="D104" s="70">
        <v>1200</v>
      </c>
      <c r="E104" s="70">
        <v>1200</v>
      </c>
      <c r="F104" s="71" t="s">
        <v>1</v>
      </c>
    </row>
    <row r="105" spans="1:6" x14ac:dyDescent="0.2">
      <c r="B105" s="73">
        <v>3</v>
      </c>
      <c r="C105" s="74" t="s">
        <v>1422</v>
      </c>
      <c r="D105" s="70">
        <v>1100</v>
      </c>
      <c r="E105" s="70">
        <v>1100</v>
      </c>
      <c r="F105" s="73" t="s">
        <v>1</v>
      </c>
    </row>
    <row r="106" spans="1:6" x14ac:dyDescent="0.2">
      <c r="A106" s="20" t="s">
        <v>1423</v>
      </c>
      <c r="B106" s="73">
        <v>1</v>
      </c>
      <c r="C106" s="74">
        <v>129</v>
      </c>
      <c r="D106" s="70">
        <v>1175</v>
      </c>
      <c r="E106" s="70">
        <v>1175</v>
      </c>
      <c r="F106" s="73" t="s">
        <v>1</v>
      </c>
    </row>
    <row r="107" spans="1:6" x14ac:dyDescent="0.2">
      <c r="B107" s="73">
        <v>2</v>
      </c>
      <c r="C107" s="74">
        <v>122</v>
      </c>
      <c r="D107" s="70">
        <v>910</v>
      </c>
      <c r="E107" s="70">
        <v>910</v>
      </c>
      <c r="F107" s="71" t="s">
        <v>1</v>
      </c>
    </row>
    <row r="108" spans="1:6" x14ac:dyDescent="0.2">
      <c r="A108" s="20" t="s">
        <v>182</v>
      </c>
      <c r="B108" s="73">
        <v>1</v>
      </c>
      <c r="C108" s="74" t="s">
        <v>1424</v>
      </c>
      <c r="D108" s="70">
        <v>1800</v>
      </c>
      <c r="E108" s="70">
        <v>1800</v>
      </c>
      <c r="F108" s="71" t="s">
        <v>1</v>
      </c>
    </row>
    <row r="109" spans="1:6" x14ac:dyDescent="0.2">
      <c r="A109" s="69" t="s">
        <v>874</v>
      </c>
      <c r="B109" s="73">
        <v>1</v>
      </c>
      <c r="C109" s="74" t="s">
        <v>1425</v>
      </c>
      <c r="D109" s="70" t="s">
        <v>472</v>
      </c>
      <c r="E109" s="70" t="s">
        <v>1426</v>
      </c>
      <c r="F109" s="71">
        <v>5.4</v>
      </c>
    </row>
    <row r="110" spans="1:6" x14ac:dyDescent="0.2">
      <c r="B110" s="73">
        <v>2</v>
      </c>
      <c r="C110" s="97" t="s">
        <v>1424</v>
      </c>
      <c r="D110" s="70" t="s">
        <v>702</v>
      </c>
      <c r="E110" s="70">
        <v>1200</v>
      </c>
      <c r="F110" s="71">
        <v>4.3</v>
      </c>
    </row>
    <row r="111" spans="1:6" x14ac:dyDescent="0.2">
      <c r="A111" s="20" t="s">
        <v>877</v>
      </c>
      <c r="B111" s="73">
        <v>1</v>
      </c>
      <c r="C111" s="97">
        <v>122</v>
      </c>
      <c r="D111" s="70" t="s">
        <v>1427</v>
      </c>
      <c r="E111" s="70" t="s">
        <v>1427</v>
      </c>
      <c r="F111" s="71" t="s">
        <v>1</v>
      </c>
    </row>
    <row r="112" spans="1:6" x14ac:dyDescent="0.2">
      <c r="B112" s="73">
        <v>2</v>
      </c>
      <c r="C112" s="97">
        <v>90</v>
      </c>
      <c r="D112" s="70">
        <v>2800</v>
      </c>
      <c r="E112" s="70">
        <v>2800</v>
      </c>
      <c r="F112" s="71" t="s">
        <v>1</v>
      </c>
    </row>
    <row r="113" spans="1:6" x14ac:dyDescent="0.2">
      <c r="B113" s="73">
        <v>3</v>
      </c>
      <c r="C113" s="97">
        <v>242</v>
      </c>
      <c r="D113" s="70">
        <v>5200</v>
      </c>
      <c r="E113" s="70">
        <v>5200</v>
      </c>
      <c r="F113" s="71" t="s">
        <v>1</v>
      </c>
    </row>
    <row r="114" spans="1:6" x14ac:dyDescent="0.2">
      <c r="A114" s="20" t="s">
        <v>1428</v>
      </c>
      <c r="B114" s="73">
        <v>1</v>
      </c>
      <c r="C114" s="97">
        <v>112</v>
      </c>
      <c r="D114" s="70">
        <v>1400</v>
      </c>
      <c r="E114" s="70">
        <v>1400</v>
      </c>
      <c r="F114" s="71" t="s">
        <v>1</v>
      </c>
    </row>
    <row r="115" spans="1:6" x14ac:dyDescent="0.2">
      <c r="B115" s="73">
        <v>2</v>
      </c>
      <c r="C115" s="97">
        <v>128</v>
      </c>
      <c r="D115" s="70" t="s">
        <v>1429</v>
      </c>
      <c r="E115" s="70" t="s">
        <v>1429</v>
      </c>
      <c r="F115" s="71" t="s">
        <v>1</v>
      </c>
    </row>
    <row r="116" spans="1:6" x14ac:dyDescent="0.2">
      <c r="A116" s="20" t="s">
        <v>1430</v>
      </c>
      <c r="B116" s="73">
        <v>1</v>
      </c>
      <c r="C116" s="97">
        <v>66</v>
      </c>
      <c r="D116" s="70">
        <v>1200</v>
      </c>
      <c r="E116" s="70">
        <v>1200</v>
      </c>
      <c r="F116" s="71" t="s">
        <v>1</v>
      </c>
    </row>
    <row r="117" spans="1:6" x14ac:dyDescent="0.2">
      <c r="A117" s="69" t="s">
        <v>620</v>
      </c>
      <c r="B117" s="73">
        <v>1</v>
      </c>
      <c r="C117" s="70">
        <v>111</v>
      </c>
      <c r="D117" s="70">
        <v>1000</v>
      </c>
      <c r="E117" s="70">
        <v>1000</v>
      </c>
      <c r="F117" s="73" t="s">
        <v>1</v>
      </c>
    </row>
    <row r="118" spans="1:6" x14ac:dyDescent="0.2">
      <c r="A118" s="69" t="s">
        <v>371</v>
      </c>
      <c r="B118" s="73">
        <v>1</v>
      </c>
      <c r="C118" s="70">
        <v>111</v>
      </c>
      <c r="D118" s="70">
        <v>1550</v>
      </c>
      <c r="E118" s="70">
        <v>1550</v>
      </c>
      <c r="F118" s="73" t="s">
        <v>1</v>
      </c>
    </row>
    <row r="119" spans="1:6" x14ac:dyDescent="0.2">
      <c r="A119" s="20" t="s">
        <v>1431</v>
      </c>
      <c r="B119" s="73">
        <v>1</v>
      </c>
      <c r="C119" s="97">
        <v>119</v>
      </c>
      <c r="D119" s="70">
        <v>1000</v>
      </c>
      <c r="E119" s="70">
        <v>1000</v>
      </c>
      <c r="F119" s="71" t="s">
        <v>1</v>
      </c>
    </row>
    <row r="120" spans="1:6" x14ac:dyDescent="0.2">
      <c r="A120" s="20" t="s">
        <v>1432</v>
      </c>
      <c r="B120" s="73">
        <v>1</v>
      </c>
      <c r="C120" s="74">
        <v>111</v>
      </c>
      <c r="D120" s="70">
        <v>1300</v>
      </c>
      <c r="E120" s="70">
        <v>1300</v>
      </c>
      <c r="F120" s="80" t="s">
        <v>1</v>
      </c>
    </row>
    <row r="121" spans="1:6" x14ac:dyDescent="0.2">
      <c r="A121" s="69" t="s">
        <v>1433</v>
      </c>
      <c r="B121" s="73">
        <v>2</v>
      </c>
      <c r="C121" s="73">
        <v>102</v>
      </c>
      <c r="D121" s="23">
        <v>1100</v>
      </c>
      <c r="E121" s="23">
        <v>1100</v>
      </c>
      <c r="F121" s="73" t="s">
        <v>1</v>
      </c>
    </row>
    <row r="122" spans="1:6" x14ac:dyDescent="0.2">
      <c r="A122" s="20" t="s">
        <v>552</v>
      </c>
      <c r="B122" s="73">
        <v>1</v>
      </c>
      <c r="C122" s="74">
        <v>111</v>
      </c>
      <c r="D122" s="70" t="s">
        <v>673</v>
      </c>
      <c r="E122" s="70" t="s">
        <v>673</v>
      </c>
      <c r="F122" s="71" t="s">
        <v>1</v>
      </c>
    </row>
    <row r="123" spans="1:6" x14ac:dyDescent="0.2">
      <c r="A123" s="20" t="s">
        <v>885</v>
      </c>
      <c r="B123" s="73">
        <v>1</v>
      </c>
      <c r="C123" s="74" t="s">
        <v>1434</v>
      </c>
      <c r="D123" s="70">
        <v>3500</v>
      </c>
      <c r="E123" s="70">
        <v>3500</v>
      </c>
      <c r="F123" s="71" t="s">
        <v>1</v>
      </c>
    </row>
    <row r="124" spans="1:6" x14ac:dyDescent="0.2">
      <c r="B124" s="73">
        <v>2</v>
      </c>
      <c r="C124" s="74" t="s">
        <v>1435</v>
      </c>
      <c r="D124" s="70" t="s">
        <v>1436</v>
      </c>
      <c r="E124" s="70" t="s">
        <v>1436</v>
      </c>
      <c r="F124" s="71" t="s">
        <v>1</v>
      </c>
    </row>
    <row r="125" spans="1:6" x14ac:dyDescent="0.2">
      <c r="B125" s="73">
        <v>3</v>
      </c>
      <c r="C125" s="74" t="s">
        <v>1437</v>
      </c>
      <c r="D125" s="70" t="s">
        <v>1438</v>
      </c>
      <c r="E125" s="70" t="s">
        <v>1438</v>
      </c>
      <c r="F125" s="71" t="s">
        <v>1</v>
      </c>
    </row>
    <row r="126" spans="1:6" x14ac:dyDescent="0.2">
      <c r="B126" s="73">
        <v>4</v>
      </c>
      <c r="C126" s="74">
        <v>124</v>
      </c>
      <c r="D126" s="70">
        <v>1900</v>
      </c>
      <c r="E126" s="70">
        <v>1900</v>
      </c>
      <c r="F126" s="71" t="s">
        <v>1</v>
      </c>
    </row>
    <row r="127" spans="1:6" x14ac:dyDescent="0.2">
      <c r="B127" s="73">
        <v>5</v>
      </c>
      <c r="C127" s="74" t="s">
        <v>1439</v>
      </c>
      <c r="D127" s="70">
        <v>3000</v>
      </c>
      <c r="E127" s="70">
        <v>3000</v>
      </c>
      <c r="F127" s="71" t="s">
        <v>1</v>
      </c>
    </row>
    <row r="128" spans="1:6" x14ac:dyDescent="0.2">
      <c r="A128" s="69" t="s">
        <v>1440</v>
      </c>
      <c r="B128" s="73">
        <v>1</v>
      </c>
      <c r="C128" s="70">
        <v>102</v>
      </c>
      <c r="D128" s="70">
        <v>3750</v>
      </c>
      <c r="E128" s="70">
        <v>3750</v>
      </c>
      <c r="F128" s="73" t="s">
        <v>1</v>
      </c>
    </row>
    <row r="129" spans="1:6" x14ac:dyDescent="0.2">
      <c r="A129" s="20" t="s">
        <v>891</v>
      </c>
      <c r="B129" s="73">
        <v>1</v>
      </c>
      <c r="C129" s="73">
        <v>119</v>
      </c>
      <c r="D129" s="70" t="s">
        <v>721</v>
      </c>
      <c r="E129" s="70">
        <v>950</v>
      </c>
      <c r="F129" s="72">
        <v>-2.6</v>
      </c>
    </row>
    <row r="130" spans="1:6" x14ac:dyDescent="0.2">
      <c r="B130" s="73"/>
      <c r="C130" s="73">
        <v>158</v>
      </c>
      <c r="D130" s="70" t="s">
        <v>59</v>
      </c>
      <c r="E130" s="70">
        <v>1600</v>
      </c>
      <c r="F130" s="70" t="s">
        <v>60</v>
      </c>
    </row>
    <row r="131" spans="1:6" x14ac:dyDescent="0.2">
      <c r="B131" s="73"/>
      <c r="C131" s="73" t="s">
        <v>1441</v>
      </c>
      <c r="D131" s="70" t="s">
        <v>795</v>
      </c>
      <c r="E131" s="70" t="s">
        <v>795</v>
      </c>
      <c r="F131" s="70" t="s">
        <v>1</v>
      </c>
    </row>
    <row r="132" spans="1:6" x14ac:dyDescent="0.2">
      <c r="B132" s="73">
        <v>2</v>
      </c>
      <c r="C132" s="73" t="s">
        <v>1442</v>
      </c>
      <c r="D132" s="70" t="s">
        <v>664</v>
      </c>
      <c r="E132" s="70" t="s">
        <v>664</v>
      </c>
      <c r="F132" s="72" t="s">
        <v>1</v>
      </c>
    </row>
    <row r="133" spans="1:6" x14ac:dyDescent="0.2">
      <c r="A133" s="69"/>
      <c r="B133" s="73"/>
      <c r="C133" s="70">
        <v>243</v>
      </c>
      <c r="D133" s="70">
        <v>1200</v>
      </c>
      <c r="E133" s="70" t="s">
        <v>510</v>
      </c>
      <c r="F133" s="73">
        <v>12.5</v>
      </c>
    </row>
    <row r="134" spans="1:6" x14ac:dyDescent="0.2">
      <c r="A134" s="69"/>
      <c r="B134" s="73"/>
      <c r="C134" s="70"/>
      <c r="D134" s="70"/>
      <c r="E134" s="70"/>
      <c r="F134" s="73"/>
    </row>
    <row r="135" spans="1:6" ht="15" x14ac:dyDescent="0.25">
      <c r="A135" s="19" t="s">
        <v>194</v>
      </c>
      <c r="D135" s="75"/>
      <c r="E135" s="75"/>
    </row>
    <row r="136" spans="1:6" x14ac:dyDescent="0.2">
      <c r="A136" s="20" t="s">
        <v>894</v>
      </c>
      <c r="B136" s="22">
        <v>2</v>
      </c>
      <c r="C136" s="96" t="s">
        <v>1443</v>
      </c>
      <c r="D136" s="23">
        <v>350</v>
      </c>
      <c r="E136" s="23">
        <v>350</v>
      </c>
      <c r="F136" s="26" t="s">
        <v>1</v>
      </c>
    </row>
    <row r="137" spans="1:6" x14ac:dyDescent="0.2">
      <c r="A137" s="20" t="s">
        <v>896</v>
      </c>
      <c r="B137" s="22">
        <v>1</v>
      </c>
      <c r="C137" s="96">
        <v>112</v>
      </c>
      <c r="D137" s="23">
        <v>1500</v>
      </c>
      <c r="E137" s="23">
        <v>1500</v>
      </c>
      <c r="F137" s="26" t="s">
        <v>1</v>
      </c>
    </row>
    <row r="138" spans="1:6" x14ac:dyDescent="0.2">
      <c r="A138" s="20" t="s">
        <v>1444</v>
      </c>
      <c r="B138" s="22">
        <v>1</v>
      </c>
      <c r="C138" s="96">
        <v>116</v>
      </c>
      <c r="D138" s="23">
        <v>1000</v>
      </c>
      <c r="E138" s="23">
        <v>1000</v>
      </c>
      <c r="F138" s="26" t="s">
        <v>1</v>
      </c>
    </row>
    <row r="139" spans="1:6" x14ac:dyDescent="0.2">
      <c r="A139" s="20" t="s">
        <v>1445</v>
      </c>
      <c r="B139" s="22">
        <v>1</v>
      </c>
      <c r="C139" s="96">
        <v>100</v>
      </c>
      <c r="D139" s="23">
        <v>1200</v>
      </c>
      <c r="E139" s="23">
        <v>1200</v>
      </c>
      <c r="F139" s="26" t="s">
        <v>1</v>
      </c>
    </row>
    <row r="140" spans="1:6" x14ac:dyDescent="0.2">
      <c r="B140" s="22">
        <v>2</v>
      </c>
      <c r="C140" s="96">
        <v>100</v>
      </c>
      <c r="D140" s="23">
        <v>450</v>
      </c>
      <c r="E140" s="23">
        <v>450</v>
      </c>
      <c r="F140" s="26" t="s">
        <v>1</v>
      </c>
    </row>
    <row r="141" spans="1:6" x14ac:dyDescent="0.2">
      <c r="B141" s="73"/>
      <c r="C141" s="74"/>
      <c r="D141" s="70"/>
      <c r="E141" s="70"/>
      <c r="F141" s="73"/>
    </row>
    <row r="142" spans="1:6" ht="15" x14ac:dyDescent="0.25">
      <c r="A142" s="19" t="s">
        <v>76</v>
      </c>
      <c r="B142" s="73"/>
      <c r="C142" s="74"/>
      <c r="D142" s="70"/>
      <c r="E142" s="70"/>
      <c r="F142" s="73"/>
    </row>
    <row r="143" spans="1:6" x14ac:dyDescent="0.2">
      <c r="A143" s="20" t="s">
        <v>1446</v>
      </c>
      <c r="B143" s="73">
        <v>1</v>
      </c>
      <c r="C143" s="74">
        <v>111</v>
      </c>
      <c r="D143" s="70" t="s">
        <v>711</v>
      </c>
      <c r="E143" s="70" t="s">
        <v>711</v>
      </c>
      <c r="F143" s="71" t="s">
        <v>1</v>
      </c>
    </row>
    <row r="144" spans="1:6" x14ac:dyDescent="0.2">
      <c r="B144" s="73"/>
      <c r="C144" s="74"/>
      <c r="D144" s="70"/>
      <c r="E144" s="70"/>
      <c r="F144" s="73"/>
    </row>
    <row r="145" spans="1:6" ht="15" x14ac:dyDescent="0.25">
      <c r="A145" s="19" t="s">
        <v>1515</v>
      </c>
      <c r="D145" s="22"/>
      <c r="E145" s="22"/>
      <c r="F145" s="26"/>
    </row>
    <row r="146" spans="1:6" x14ac:dyDescent="0.2">
      <c r="A146" s="20" t="s">
        <v>1924</v>
      </c>
      <c r="B146" s="22">
        <v>1</v>
      </c>
      <c r="C146" s="22">
        <v>131</v>
      </c>
      <c r="D146" s="22" t="s">
        <v>59</v>
      </c>
      <c r="E146" s="23">
        <v>1800</v>
      </c>
      <c r="F146" s="26" t="s">
        <v>60</v>
      </c>
    </row>
    <row r="147" spans="1:6" x14ac:dyDescent="0.2">
      <c r="A147" s="20" t="s">
        <v>1542</v>
      </c>
      <c r="B147" s="22">
        <v>1</v>
      </c>
      <c r="C147" s="22">
        <v>149</v>
      </c>
      <c r="D147" s="22">
        <v>900</v>
      </c>
      <c r="E147" s="22">
        <v>900</v>
      </c>
      <c r="F147" s="26" t="s">
        <v>1</v>
      </c>
    </row>
    <row r="148" spans="1:6" x14ac:dyDescent="0.2">
      <c r="A148" s="20" t="s">
        <v>1799</v>
      </c>
      <c r="B148" s="22">
        <v>1</v>
      </c>
      <c r="C148" s="22">
        <v>101</v>
      </c>
      <c r="D148" s="22" t="s">
        <v>59</v>
      </c>
      <c r="E148" s="22">
        <v>500</v>
      </c>
      <c r="F148" s="26" t="s">
        <v>60</v>
      </c>
    </row>
    <row r="149" spans="1:6" x14ac:dyDescent="0.2">
      <c r="A149" s="20" t="s">
        <v>1800</v>
      </c>
      <c r="B149" s="22">
        <v>1</v>
      </c>
      <c r="C149" s="22">
        <v>112</v>
      </c>
      <c r="D149" s="22" t="s">
        <v>59</v>
      </c>
      <c r="E149" s="22" t="s">
        <v>466</v>
      </c>
      <c r="F149" s="26" t="s">
        <v>60</v>
      </c>
    </row>
    <row r="150" spans="1:6" s="65" customFormat="1" x14ac:dyDescent="0.2">
      <c r="A150" s="65" t="s">
        <v>1805</v>
      </c>
      <c r="B150" s="129">
        <v>1</v>
      </c>
      <c r="C150" s="129">
        <v>150</v>
      </c>
      <c r="D150" s="129">
        <v>550</v>
      </c>
      <c r="E150" s="129">
        <v>550</v>
      </c>
      <c r="F150" s="140" t="s">
        <v>1</v>
      </c>
    </row>
    <row r="151" spans="1:6" s="65" customFormat="1" x14ac:dyDescent="0.2">
      <c r="A151" s="65" t="s">
        <v>1802</v>
      </c>
      <c r="B151" s="129">
        <v>1</v>
      </c>
      <c r="C151" s="129">
        <v>131</v>
      </c>
      <c r="D151" s="129">
        <v>500</v>
      </c>
      <c r="E151" s="129">
        <v>500</v>
      </c>
      <c r="F151" s="140" t="s">
        <v>1</v>
      </c>
    </row>
    <row r="152" spans="1:6" x14ac:dyDescent="0.2">
      <c r="A152" s="20" t="s">
        <v>1803</v>
      </c>
      <c r="B152" s="22">
        <v>1</v>
      </c>
      <c r="C152" s="22">
        <v>79</v>
      </c>
      <c r="D152" s="22">
        <v>650</v>
      </c>
      <c r="E152" s="22">
        <v>650</v>
      </c>
      <c r="F152" s="26" t="s">
        <v>1</v>
      </c>
    </row>
    <row r="153" spans="1:6" x14ac:dyDescent="0.2">
      <c r="B153" s="22">
        <v>2</v>
      </c>
      <c r="C153" s="22">
        <v>79</v>
      </c>
      <c r="D153" s="22">
        <v>530</v>
      </c>
      <c r="E153" s="22">
        <v>530</v>
      </c>
      <c r="F153" s="26" t="s">
        <v>1</v>
      </c>
    </row>
    <row r="154" spans="1:6" x14ac:dyDescent="0.2">
      <c r="A154" s="20" t="s">
        <v>1925</v>
      </c>
      <c r="B154" s="22">
        <v>1</v>
      </c>
      <c r="C154" s="22">
        <v>120</v>
      </c>
      <c r="D154" s="22" t="s">
        <v>59</v>
      </c>
      <c r="E154" s="23">
        <v>2000</v>
      </c>
      <c r="F154" s="22" t="s">
        <v>60</v>
      </c>
    </row>
    <row r="155" spans="1:6" x14ac:dyDescent="0.2">
      <c r="B155" s="22"/>
      <c r="C155" s="22"/>
      <c r="D155" s="22"/>
      <c r="E155" s="23"/>
      <c r="F155" s="22"/>
    </row>
    <row r="156" spans="1:6" ht="15" x14ac:dyDescent="0.25">
      <c r="A156" s="19" t="s">
        <v>130</v>
      </c>
      <c r="D156" s="75"/>
      <c r="E156" s="75"/>
    </row>
    <row r="157" spans="1:6" x14ac:dyDescent="0.2">
      <c r="A157" s="20" t="s">
        <v>1447</v>
      </c>
      <c r="B157" s="73">
        <v>1</v>
      </c>
      <c r="C157" s="73">
        <v>121</v>
      </c>
      <c r="D157" s="70" t="s">
        <v>540</v>
      </c>
      <c r="E157" s="70" t="s">
        <v>540</v>
      </c>
      <c r="F157" s="71" t="s">
        <v>1</v>
      </c>
    </row>
    <row r="158" spans="1:6" x14ac:dyDescent="0.2">
      <c r="B158" s="73">
        <v>1</v>
      </c>
      <c r="C158" s="73">
        <v>150</v>
      </c>
      <c r="D158" s="70">
        <v>1300</v>
      </c>
      <c r="E158" s="70">
        <v>1300</v>
      </c>
      <c r="F158" s="73" t="s">
        <v>1</v>
      </c>
    </row>
    <row r="159" spans="1:6" x14ac:dyDescent="0.2">
      <c r="A159" s="20" t="s">
        <v>911</v>
      </c>
      <c r="B159" s="73">
        <v>1</v>
      </c>
      <c r="C159" s="73">
        <v>111</v>
      </c>
      <c r="D159" s="70">
        <v>600</v>
      </c>
      <c r="E159" s="70">
        <v>600</v>
      </c>
      <c r="F159" s="73" t="s">
        <v>1</v>
      </c>
    </row>
    <row r="160" spans="1:6" x14ac:dyDescent="0.2">
      <c r="A160" s="20" t="s">
        <v>912</v>
      </c>
      <c r="B160" s="22">
        <v>1</v>
      </c>
      <c r="C160" s="96" t="s">
        <v>1448</v>
      </c>
      <c r="D160" s="70" t="s">
        <v>549</v>
      </c>
      <c r="E160" s="70" t="s">
        <v>549</v>
      </c>
      <c r="F160" s="26" t="s">
        <v>1</v>
      </c>
    </row>
    <row r="161" spans="1:6" x14ac:dyDescent="0.2">
      <c r="A161" s="20" t="s">
        <v>1449</v>
      </c>
      <c r="B161" s="73">
        <v>1</v>
      </c>
      <c r="C161" s="73">
        <v>93</v>
      </c>
      <c r="D161" s="70">
        <v>700</v>
      </c>
      <c r="E161" s="70">
        <v>700</v>
      </c>
      <c r="F161" s="73" t="s">
        <v>1</v>
      </c>
    </row>
    <row r="162" spans="1:6" x14ac:dyDescent="0.2">
      <c r="A162" s="20" t="s">
        <v>1450</v>
      </c>
      <c r="B162" s="73">
        <v>1</v>
      </c>
      <c r="C162" s="73">
        <v>105</v>
      </c>
      <c r="D162" s="70">
        <v>850</v>
      </c>
      <c r="E162" s="70">
        <v>850</v>
      </c>
      <c r="F162" s="73" t="s">
        <v>1</v>
      </c>
    </row>
    <row r="163" spans="1:6" x14ac:dyDescent="0.2">
      <c r="A163" s="69" t="s">
        <v>916</v>
      </c>
      <c r="B163" s="73">
        <v>1</v>
      </c>
      <c r="C163" s="74">
        <v>111</v>
      </c>
      <c r="D163" s="70">
        <v>1200</v>
      </c>
      <c r="E163" s="70">
        <v>1200</v>
      </c>
      <c r="F163" s="80" t="s">
        <v>1</v>
      </c>
    </row>
    <row r="164" spans="1:6" x14ac:dyDescent="0.2">
      <c r="A164" s="69" t="s">
        <v>1451</v>
      </c>
      <c r="B164" s="73">
        <v>1</v>
      </c>
      <c r="C164" s="74">
        <v>100</v>
      </c>
      <c r="D164" s="70">
        <v>700</v>
      </c>
      <c r="E164" s="70">
        <v>700</v>
      </c>
      <c r="F164" s="80" t="s">
        <v>1</v>
      </c>
    </row>
    <row r="165" spans="1:6" x14ac:dyDescent="0.2">
      <c r="A165" s="69" t="s">
        <v>410</v>
      </c>
      <c r="B165" s="73">
        <v>2</v>
      </c>
      <c r="C165" s="74">
        <v>111</v>
      </c>
      <c r="D165" s="70">
        <v>900</v>
      </c>
      <c r="E165" s="70">
        <v>900</v>
      </c>
      <c r="F165" s="80" t="s">
        <v>1</v>
      </c>
    </row>
    <row r="166" spans="1:6" x14ac:dyDescent="0.2">
      <c r="A166" s="20" t="s">
        <v>920</v>
      </c>
      <c r="B166" s="73">
        <v>1</v>
      </c>
      <c r="C166" s="74" t="s">
        <v>1452</v>
      </c>
      <c r="D166" s="70">
        <v>1600</v>
      </c>
      <c r="E166" s="70">
        <v>1600</v>
      </c>
      <c r="F166" s="71" t="s">
        <v>1</v>
      </c>
    </row>
    <row r="167" spans="1:6" x14ac:dyDescent="0.2">
      <c r="B167" s="73">
        <v>1</v>
      </c>
      <c r="C167" s="74">
        <v>79</v>
      </c>
      <c r="D167" s="70">
        <v>1000</v>
      </c>
      <c r="E167" s="70">
        <v>1000</v>
      </c>
      <c r="F167" s="71" t="s">
        <v>1</v>
      </c>
    </row>
    <row r="168" spans="1:6" x14ac:dyDescent="0.2">
      <c r="B168" s="73">
        <v>2</v>
      </c>
      <c r="C168" s="74">
        <v>141</v>
      </c>
      <c r="D168" s="70">
        <v>1000</v>
      </c>
      <c r="E168" s="70">
        <v>1000</v>
      </c>
      <c r="F168" s="73" t="s">
        <v>1</v>
      </c>
    </row>
    <row r="169" spans="1:6" x14ac:dyDescent="0.2">
      <c r="B169" s="73">
        <v>2</v>
      </c>
      <c r="C169" s="74">
        <v>121</v>
      </c>
      <c r="D169" s="70">
        <v>800</v>
      </c>
      <c r="E169" s="70">
        <v>800</v>
      </c>
      <c r="F169" s="73" t="s">
        <v>1</v>
      </c>
    </row>
    <row r="170" spans="1:6" x14ac:dyDescent="0.2">
      <c r="B170" s="73"/>
      <c r="C170" s="74"/>
      <c r="D170" s="70"/>
      <c r="E170" s="70"/>
      <c r="F170" s="73"/>
    </row>
    <row r="171" spans="1:6" ht="15" x14ac:dyDescent="0.25">
      <c r="A171" s="19" t="s">
        <v>87</v>
      </c>
      <c r="B171" s="73"/>
      <c r="C171" s="74"/>
      <c r="D171" s="70"/>
      <c r="E171" s="70"/>
      <c r="F171" s="73"/>
    </row>
    <row r="172" spans="1:6" x14ac:dyDescent="0.2">
      <c r="A172" s="20" t="s">
        <v>144</v>
      </c>
      <c r="B172" s="73">
        <v>1</v>
      </c>
      <c r="C172" s="74">
        <v>111</v>
      </c>
      <c r="D172" s="70" t="s">
        <v>1453</v>
      </c>
      <c r="E172" s="70" t="s">
        <v>1454</v>
      </c>
      <c r="F172" s="71">
        <v>11.9</v>
      </c>
    </row>
    <row r="173" spans="1:6" x14ac:dyDescent="0.2">
      <c r="A173" s="20" t="s">
        <v>111</v>
      </c>
      <c r="B173" s="73">
        <v>1</v>
      </c>
      <c r="C173" s="74" t="s">
        <v>1400</v>
      </c>
      <c r="D173" s="70" t="s">
        <v>771</v>
      </c>
      <c r="E173" s="70" t="s">
        <v>771</v>
      </c>
      <c r="F173" s="71" t="s">
        <v>1</v>
      </c>
    </row>
    <row r="174" spans="1:6" x14ac:dyDescent="0.2">
      <c r="A174" s="69" t="s">
        <v>147</v>
      </c>
      <c r="B174" s="73">
        <v>1</v>
      </c>
      <c r="C174" s="74" t="s">
        <v>1455</v>
      </c>
      <c r="D174" s="70" t="s">
        <v>956</v>
      </c>
      <c r="E174" s="70" t="s">
        <v>956</v>
      </c>
      <c r="F174" s="80" t="s">
        <v>1</v>
      </c>
    </row>
    <row r="175" spans="1:6" x14ac:dyDescent="0.2">
      <c r="B175" s="73">
        <v>2</v>
      </c>
      <c r="C175" s="74">
        <v>93</v>
      </c>
      <c r="D175" s="70">
        <v>1200</v>
      </c>
      <c r="E175" s="70">
        <v>1200</v>
      </c>
      <c r="F175" s="80" t="s">
        <v>1</v>
      </c>
    </row>
    <row r="176" spans="1:6" x14ac:dyDescent="0.2">
      <c r="B176" s="73">
        <v>3</v>
      </c>
      <c r="C176" s="73" t="s">
        <v>1456</v>
      </c>
      <c r="D176" s="70" t="s">
        <v>555</v>
      </c>
      <c r="E176" s="70" t="s">
        <v>555</v>
      </c>
      <c r="F176" s="80" t="s">
        <v>1</v>
      </c>
    </row>
    <row r="177" spans="1:6" x14ac:dyDescent="0.2">
      <c r="A177" s="20" t="s">
        <v>1457</v>
      </c>
      <c r="B177" s="73">
        <v>1</v>
      </c>
      <c r="C177" s="74">
        <v>100</v>
      </c>
      <c r="D177" s="70">
        <v>2000</v>
      </c>
      <c r="E177" s="70">
        <v>2000</v>
      </c>
      <c r="F177" s="71" t="s">
        <v>1</v>
      </c>
    </row>
    <row r="178" spans="1:6" x14ac:dyDescent="0.2">
      <c r="A178" s="20" t="s">
        <v>1458</v>
      </c>
      <c r="B178" s="73">
        <v>1</v>
      </c>
      <c r="C178" s="74">
        <v>121</v>
      </c>
      <c r="D178" s="70">
        <v>1300</v>
      </c>
      <c r="E178" s="70">
        <v>1300</v>
      </c>
      <c r="F178" s="73" t="s">
        <v>1</v>
      </c>
    </row>
    <row r="179" spans="1:6" x14ac:dyDescent="0.2">
      <c r="A179" s="69" t="s">
        <v>929</v>
      </c>
      <c r="B179" s="73">
        <v>1</v>
      </c>
      <c r="C179" s="73" t="s">
        <v>1459</v>
      </c>
      <c r="D179" s="70" t="s">
        <v>513</v>
      </c>
      <c r="E179" s="70" t="s">
        <v>513</v>
      </c>
      <c r="F179" s="71" t="s">
        <v>1</v>
      </c>
    </row>
    <row r="180" spans="1:6" x14ac:dyDescent="0.2">
      <c r="A180" s="20" t="s">
        <v>930</v>
      </c>
      <c r="B180" s="73">
        <v>1</v>
      </c>
      <c r="C180" s="74" t="s">
        <v>1460</v>
      </c>
      <c r="D180" s="70" t="s">
        <v>1394</v>
      </c>
      <c r="E180" s="70" t="s">
        <v>1394</v>
      </c>
      <c r="F180" s="71" t="s">
        <v>1</v>
      </c>
    </row>
    <row r="181" spans="1:6" x14ac:dyDescent="0.2">
      <c r="B181" s="73">
        <v>2</v>
      </c>
      <c r="C181" s="74">
        <v>134</v>
      </c>
      <c r="D181" s="70">
        <v>1400</v>
      </c>
      <c r="E181" s="70">
        <v>1400</v>
      </c>
      <c r="F181" s="71" t="s">
        <v>1</v>
      </c>
    </row>
    <row r="182" spans="1:6" x14ac:dyDescent="0.2">
      <c r="A182" s="20" t="s">
        <v>932</v>
      </c>
      <c r="B182" s="73">
        <v>1</v>
      </c>
      <c r="C182" s="74">
        <v>111</v>
      </c>
      <c r="D182" s="70" t="s">
        <v>521</v>
      </c>
      <c r="E182" s="70">
        <v>1000</v>
      </c>
      <c r="F182" s="73" t="s">
        <v>1</v>
      </c>
    </row>
    <row r="183" spans="1:6" x14ac:dyDescent="0.2">
      <c r="B183" s="73">
        <v>2</v>
      </c>
      <c r="C183" s="74" t="s">
        <v>1461</v>
      </c>
      <c r="D183" s="70">
        <v>1000</v>
      </c>
      <c r="E183" s="70">
        <v>1000</v>
      </c>
      <c r="F183" s="71" t="s">
        <v>1</v>
      </c>
    </row>
    <row r="184" spans="1:6" x14ac:dyDescent="0.2">
      <c r="A184" s="20" t="s">
        <v>167</v>
      </c>
      <c r="B184" s="73">
        <v>2</v>
      </c>
      <c r="C184" s="74">
        <v>102</v>
      </c>
      <c r="D184" s="70" t="s">
        <v>579</v>
      </c>
      <c r="E184" s="70" t="s">
        <v>579</v>
      </c>
      <c r="F184" s="71" t="s">
        <v>1</v>
      </c>
    </row>
    <row r="185" spans="1:6" x14ac:dyDescent="0.2">
      <c r="A185" s="20" t="s">
        <v>934</v>
      </c>
      <c r="B185" s="73">
        <v>1</v>
      </c>
      <c r="C185" s="74" t="s">
        <v>1462</v>
      </c>
      <c r="D185" s="70" t="s">
        <v>1463</v>
      </c>
      <c r="E185" s="70" t="s">
        <v>1463</v>
      </c>
      <c r="F185" s="71" t="s">
        <v>1</v>
      </c>
    </row>
    <row r="186" spans="1:6" x14ac:dyDescent="0.2">
      <c r="B186" s="73">
        <v>2</v>
      </c>
      <c r="C186" s="74">
        <v>111</v>
      </c>
      <c r="D186" s="70">
        <v>1400</v>
      </c>
      <c r="E186" s="70">
        <v>1400</v>
      </c>
      <c r="F186" s="71" t="s">
        <v>1</v>
      </c>
    </row>
    <row r="187" spans="1:6" x14ac:dyDescent="0.2">
      <c r="A187" s="20" t="s">
        <v>936</v>
      </c>
      <c r="B187" s="73">
        <v>1</v>
      </c>
      <c r="C187" s="74" t="s">
        <v>1464</v>
      </c>
      <c r="D187" s="70" t="s">
        <v>1465</v>
      </c>
      <c r="E187" s="70" t="s">
        <v>1465</v>
      </c>
      <c r="F187" s="71" t="s">
        <v>1</v>
      </c>
    </row>
    <row r="188" spans="1:6" x14ac:dyDescent="0.2">
      <c r="A188" s="20" t="s">
        <v>170</v>
      </c>
      <c r="B188" s="73">
        <v>1</v>
      </c>
      <c r="C188" s="74" t="s">
        <v>1466</v>
      </c>
      <c r="D188" s="70" t="s">
        <v>1467</v>
      </c>
      <c r="E188" s="70" t="s">
        <v>1467</v>
      </c>
      <c r="F188" s="71" t="s">
        <v>1</v>
      </c>
    </row>
    <row r="189" spans="1:6" x14ac:dyDescent="0.2">
      <c r="B189" s="73">
        <v>1</v>
      </c>
      <c r="C189" s="74">
        <v>139</v>
      </c>
      <c r="D189" s="70">
        <v>2600</v>
      </c>
      <c r="E189" s="70">
        <v>2600</v>
      </c>
      <c r="F189" s="71" t="s">
        <v>1</v>
      </c>
    </row>
    <row r="190" spans="1:6" x14ac:dyDescent="0.2">
      <c r="B190" s="73">
        <v>2</v>
      </c>
      <c r="C190" s="74">
        <v>139</v>
      </c>
      <c r="D190" s="70">
        <v>1500</v>
      </c>
      <c r="E190" s="70">
        <v>1500</v>
      </c>
      <c r="F190" s="71" t="s">
        <v>1</v>
      </c>
    </row>
    <row r="191" spans="1:6" x14ac:dyDescent="0.2">
      <c r="A191" s="20" t="s">
        <v>1468</v>
      </c>
      <c r="B191" s="73">
        <v>2</v>
      </c>
      <c r="C191" s="74">
        <v>111</v>
      </c>
      <c r="D191" s="70">
        <v>1600</v>
      </c>
      <c r="E191" s="70">
        <v>1600</v>
      </c>
      <c r="F191" s="80" t="s">
        <v>1</v>
      </c>
    </row>
    <row r="192" spans="1:6" x14ac:dyDescent="0.2">
      <c r="A192" s="20" t="s">
        <v>938</v>
      </c>
      <c r="B192" s="73">
        <v>1</v>
      </c>
      <c r="C192" s="74" t="s">
        <v>1469</v>
      </c>
      <c r="D192" s="133" t="s">
        <v>1394</v>
      </c>
      <c r="E192" s="70" t="s">
        <v>501</v>
      </c>
      <c r="F192" s="82">
        <v>-5.7</v>
      </c>
    </row>
    <row r="193" spans="1:6" x14ac:dyDescent="0.2">
      <c r="B193" s="73">
        <v>2</v>
      </c>
      <c r="C193" s="74" t="s">
        <v>1470</v>
      </c>
      <c r="D193" s="70">
        <v>1000</v>
      </c>
      <c r="E193" s="70">
        <v>1000</v>
      </c>
      <c r="F193" s="71" t="s">
        <v>1</v>
      </c>
    </row>
    <row r="194" spans="1:6" x14ac:dyDescent="0.2">
      <c r="A194" s="20" t="s">
        <v>1471</v>
      </c>
      <c r="B194" s="73">
        <v>1</v>
      </c>
      <c r="C194" s="74" t="s">
        <v>1472</v>
      </c>
      <c r="D194" s="70" t="s">
        <v>1394</v>
      </c>
      <c r="E194" s="70" t="s">
        <v>1394</v>
      </c>
      <c r="F194" s="71" t="s">
        <v>1</v>
      </c>
    </row>
    <row r="195" spans="1:6" x14ac:dyDescent="0.2">
      <c r="B195" s="73">
        <v>2</v>
      </c>
      <c r="C195" s="74" t="s">
        <v>1473</v>
      </c>
      <c r="D195" s="70" t="s">
        <v>542</v>
      </c>
      <c r="E195" s="70" t="s">
        <v>542</v>
      </c>
      <c r="F195" s="71" t="s">
        <v>1</v>
      </c>
    </row>
    <row r="196" spans="1:6" x14ac:dyDescent="0.2">
      <c r="A196" s="20" t="s">
        <v>939</v>
      </c>
      <c r="B196" s="73">
        <v>2</v>
      </c>
      <c r="C196" s="74">
        <v>111</v>
      </c>
      <c r="D196" s="70" t="s">
        <v>510</v>
      </c>
      <c r="E196" s="70" t="s">
        <v>510</v>
      </c>
      <c r="F196" s="71" t="s">
        <v>1</v>
      </c>
    </row>
    <row r="197" spans="1:6" x14ac:dyDescent="0.2">
      <c r="A197" s="20" t="s">
        <v>1474</v>
      </c>
      <c r="B197" s="73">
        <v>1</v>
      </c>
      <c r="C197" s="74">
        <v>111</v>
      </c>
      <c r="D197" s="70" t="s">
        <v>1475</v>
      </c>
      <c r="E197" s="70" t="s">
        <v>1475</v>
      </c>
      <c r="F197" s="71" t="s">
        <v>1</v>
      </c>
    </row>
    <row r="198" spans="1:6" x14ac:dyDescent="0.2">
      <c r="B198" s="73">
        <v>2</v>
      </c>
      <c r="C198" s="74">
        <v>105</v>
      </c>
      <c r="D198" s="70">
        <v>1050</v>
      </c>
      <c r="E198" s="70">
        <v>1050</v>
      </c>
      <c r="F198" s="71" t="s">
        <v>1</v>
      </c>
    </row>
    <row r="199" spans="1:6" x14ac:dyDescent="0.2">
      <c r="A199" s="20" t="s">
        <v>941</v>
      </c>
      <c r="B199" s="73">
        <v>1</v>
      </c>
      <c r="C199" s="74">
        <v>56</v>
      </c>
      <c r="D199" s="70">
        <v>650</v>
      </c>
      <c r="E199" s="70">
        <v>650</v>
      </c>
      <c r="F199" s="71" t="s">
        <v>1</v>
      </c>
    </row>
    <row r="200" spans="1:6" x14ac:dyDescent="0.2">
      <c r="A200" s="20" t="s">
        <v>942</v>
      </c>
      <c r="B200" s="73">
        <v>2</v>
      </c>
      <c r="C200" s="74" t="s">
        <v>1384</v>
      </c>
      <c r="D200" s="70" t="s">
        <v>765</v>
      </c>
      <c r="E200" s="70" t="s">
        <v>765</v>
      </c>
      <c r="F200" s="71" t="s">
        <v>1</v>
      </c>
    </row>
    <row r="201" spans="1:6" x14ac:dyDescent="0.2">
      <c r="A201" s="20" t="s">
        <v>1476</v>
      </c>
      <c r="B201" s="73">
        <v>3</v>
      </c>
      <c r="C201" s="74">
        <v>203</v>
      </c>
      <c r="D201" s="70">
        <v>4500</v>
      </c>
      <c r="E201" s="70">
        <v>4500</v>
      </c>
      <c r="F201" s="73" t="s">
        <v>1</v>
      </c>
    </row>
    <row r="202" spans="1:6" x14ac:dyDescent="0.2">
      <c r="A202" s="20" t="s">
        <v>947</v>
      </c>
      <c r="B202" s="73">
        <v>1</v>
      </c>
      <c r="C202" s="74">
        <v>116</v>
      </c>
      <c r="D202" s="70">
        <v>1500</v>
      </c>
      <c r="E202" s="70">
        <v>1500</v>
      </c>
      <c r="F202" s="71" t="s">
        <v>1</v>
      </c>
    </row>
    <row r="203" spans="1:6" x14ac:dyDescent="0.2">
      <c r="A203" s="20" t="s">
        <v>948</v>
      </c>
      <c r="B203" s="73">
        <v>1</v>
      </c>
      <c r="C203" s="74">
        <v>180</v>
      </c>
      <c r="D203" s="70">
        <v>1800</v>
      </c>
      <c r="E203" s="70">
        <v>1800</v>
      </c>
      <c r="F203" s="71" t="s">
        <v>1</v>
      </c>
    </row>
    <row r="204" spans="1:6" x14ac:dyDescent="0.2">
      <c r="A204" s="20" t="s">
        <v>1477</v>
      </c>
      <c r="B204" s="73">
        <v>1</v>
      </c>
      <c r="C204" s="74">
        <v>92</v>
      </c>
      <c r="D204" s="70">
        <v>2000</v>
      </c>
      <c r="E204" s="70">
        <v>2000</v>
      </c>
      <c r="F204" s="71" t="s">
        <v>1</v>
      </c>
    </row>
    <row r="205" spans="1:6" x14ac:dyDescent="0.2">
      <c r="B205" s="73">
        <v>2</v>
      </c>
      <c r="C205" s="74" t="s">
        <v>1478</v>
      </c>
      <c r="D205" s="70" t="s">
        <v>750</v>
      </c>
      <c r="E205" s="70" t="s">
        <v>743</v>
      </c>
      <c r="F205" s="71">
        <v>-2.6</v>
      </c>
    </row>
    <row r="206" spans="1:6" x14ac:dyDescent="0.2">
      <c r="B206" s="73">
        <v>3</v>
      </c>
      <c r="C206" s="74">
        <v>111</v>
      </c>
      <c r="D206" s="70">
        <v>1800</v>
      </c>
      <c r="E206" s="70">
        <v>1800</v>
      </c>
      <c r="F206" s="80" t="s">
        <v>1</v>
      </c>
    </row>
    <row r="207" spans="1:6" x14ac:dyDescent="0.2">
      <c r="B207" s="73">
        <v>4</v>
      </c>
      <c r="C207" s="74">
        <v>98</v>
      </c>
      <c r="D207" s="70">
        <v>1800</v>
      </c>
      <c r="E207" s="70">
        <v>1800</v>
      </c>
      <c r="F207" s="80" t="s">
        <v>1</v>
      </c>
    </row>
    <row r="208" spans="1:6" x14ac:dyDescent="0.2">
      <c r="B208" s="73"/>
      <c r="C208" s="74"/>
      <c r="D208" s="70"/>
      <c r="E208" s="70"/>
      <c r="F208" s="73"/>
    </row>
    <row r="209" spans="1:6" ht="15" x14ac:dyDescent="0.25">
      <c r="A209" s="19" t="s">
        <v>110</v>
      </c>
      <c r="D209" s="75"/>
      <c r="E209" s="75"/>
    </row>
    <row r="210" spans="1:6" x14ac:dyDescent="0.2">
      <c r="A210" s="69" t="s">
        <v>949</v>
      </c>
      <c r="B210" s="73">
        <v>1</v>
      </c>
      <c r="C210" s="73" t="s">
        <v>1390</v>
      </c>
      <c r="D210" s="70" t="s">
        <v>582</v>
      </c>
      <c r="E210" s="70" t="s">
        <v>1479</v>
      </c>
      <c r="F210" s="71">
        <v>-3.4</v>
      </c>
    </row>
    <row r="211" spans="1:6" x14ac:dyDescent="0.2">
      <c r="A211" s="69"/>
      <c r="B211" s="73">
        <v>2</v>
      </c>
      <c r="C211" s="73" t="s">
        <v>1480</v>
      </c>
      <c r="D211" s="133" t="s">
        <v>1514</v>
      </c>
      <c r="E211" s="70" t="s">
        <v>1514</v>
      </c>
      <c r="F211" s="71" t="s">
        <v>1</v>
      </c>
    </row>
    <row r="212" spans="1:6" x14ac:dyDescent="0.2">
      <c r="A212" s="69" t="s">
        <v>1481</v>
      </c>
      <c r="B212" s="73">
        <v>1</v>
      </c>
      <c r="C212" s="73" t="s">
        <v>1482</v>
      </c>
      <c r="D212" s="70" t="s">
        <v>1438</v>
      </c>
      <c r="E212" s="70" t="s">
        <v>1438</v>
      </c>
      <c r="F212" s="71" t="s">
        <v>1</v>
      </c>
    </row>
    <row r="213" spans="1:6" x14ac:dyDescent="0.2">
      <c r="A213" s="69" t="s">
        <v>953</v>
      </c>
      <c r="B213" s="73">
        <v>1</v>
      </c>
      <c r="C213" s="73">
        <v>92</v>
      </c>
      <c r="D213" s="70" t="s">
        <v>59</v>
      </c>
      <c r="E213" s="70">
        <v>1300</v>
      </c>
      <c r="F213" s="71" t="s">
        <v>60</v>
      </c>
    </row>
    <row r="214" spans="1:6" x14ac:dyDescent="0.2">
      <c r="B214" s="73">
        <v>2</v>
      </c>
      <c r="C214" s="73">
        <v>111</v>
      </c>
      <c r="D214" s="70">
        <v>800</v>
      </c>
      <c r="E214" s="70">
        <v>800</v>
      </c>
      <c r="F214" s="71" t="s">
        <v>1</v>
      </c>
    </row>
    <row r="215" spans="1:6" x14ac:dyDescent="0.2">
      <c r="A215" s="69" t="s">
        <v>955</v>
      </c>
      <c r="B215" s="73">
        <v>1</v>
      </c>
      <c r="C215" s="73" t="s">
        <v>1483</v>
      </c>
      <c r="D215" s="70" t="s">
        <v>1484</v>
      </c>
      <c r="E215" s="70" t="s">
        <v>1484</v>
      </c>
      <c r="F215" s="71" t="s">
        <v>1</v>
      </c>
    </row>
    <row r="216" spans="1:6" x14ac:dyDescent="0.2">
      <c r="A216" s="20" t="s">
        <v>957</v>
      </c>
      <c r="B216" s="22">
        <v>2</v>
      </c>
      <c r="C216" s="22">
        <v>111</v>
      </c>
      <c r="D216" s="23">
        <v>1200</v>
      </c>
      <c r="E216" s="23">
        <v>1200</v>
      </c>
      <c r="F216" s="22" t="s">
        <v>1</v>
      </c>
    </row>
    <row r="217" spans="1:6" x14ac:dyDescent="0.2">
      <c r="A217" s="20" t="s">
        <v>958</v>
      </c>
      <c r="B217" s="22">
        <v>1</v>
      </c>
      <c r="C217" s="22">
        <v>159</v>
      </c>
      <c r="D217" s="23">
        <v>1200</v>
      </c>
      <c r="E217" s="23">
        <v>1200</v>
      </c>
      <c r="F217" s="22" t="s">
        <v>1</v>
      </c>
    </row>
    <row r="218" spans="1:6" x14ac:dyDescent="0.2">
      <c r="B218" s="22">
        <v>2</v>
      </c>
      <c r="C218" s="22">
        <v>159</v>
      </c>
      <c r="D218" s="23">
        <v>1000</v>
      </c>
      <c r="E218" s="23">
        <v>1000</v>
      </c>
      <c r="F218" s="22" t="s">
        <v>1</v>
      </c>
    </row>
    <row r="219" spans="1:6" x14ac:dyDescent="0.2">
      <c r="A219" s="20" t="s">
        <v>961</v>
      </c>
      <c r="B219" s="22">
        <v>1</v>
      </c>
      <c r="C219" s="22">
        <v>158</v>
      </c>
      <c r="D219" s="23" t="s">
        <v>59</v>
      </c>
      <c r="E219" s="23">
        <v>1700</v>
      </c>
      <c r="F219" s="22" t="s">
        <v>60</v>
      </c>
    </row>
    <row r="220" spans="1:6" x14ac:dyDescent="0.2">
      <c r="A220" s="20" t="s">
        <v>1485</v>
      </c>
      <c r="B220" s="22">
        <v>1</v>
      </c>
      <c r="C220" s="22">
        <v>108</v>
      </c>
      <c r="D220" s="23">
        <v>1500</v>
      </c>
      <c r="E220" s="23">
        <v>1500</v>
      </c>
      <c r="F220" s="22" t="s">
        <v>1</v>
      </c>
    </row>
    <row r="221" spans="1:6" x14ac:dyDescent="0.2">
      <c r="B221" s="73">
        <v>2</v>
      </c>
      <c r="C221" s="74">
        <v>108</v>
      </c>
      <c r="D221" s="70" t="s">
        <v>494</v>
      </c>
      <c r="E221" s="70" t="s">
        <v>494</v>
      </c>
      <c r="F221" s="71" t="s">
        <v>1</v>
      </c>
    </row>
    <row r="222" spans="1:6" x14ac:dyDescent="0.2">
      <c r="A222" s="20" t="s">
        <v>962</v>
      </c>
      <c r="B222" s="73">
        <v>1</v>
      </c>
      <c r="C222" s="74" t="s">
        <v>1486</v>
      </c>
      <c r="D222" s="70" t="s">
        <v>1487</v>
      </c>
      <c r="E222" s="70" t="s">
        <v>1487</v>
      </c>
      <c r="F222" s="80" t="s">
        <v>1</v>
      </c>
    </row>
    <row r="223" spans="1:6" x14ac:dyDescent="0.2">
      <c r="B223" s="73">
        <v>2</v>
      </c>
      <c r="C223" s="74" t="s">
        <v>1488</v>
      </c>
      <c r="D223" s="70" t="s">
        <v>1489</v>
      </c>
      <c r="E223" s="70" t="s">
        <v>1489</v>
      </c>
      <c r="F223" s="80" t="s">
        <v>1</v>
      </c>
    </row>
    <row r="224" spans="1:6" x14ac:dyDescent="0.2">
      <c r="A224" s="20" t="s">
        <v>1490</v>
      </c>
      <c r="B224" s="73">
        <v>2</v>
      </c>
      <c r="C224" s="74">
        <v>111</v>
      </c>
      <c r="D224" s="70">
        <v>1000</v>
      </c>
      <c r="E224" s="70">
        <v>1000</v>
      </c>
      <c r="F224" s="80" t="s">
        <v>1</v>
      </c>
    </row>
    <row r="225" spans="1:6" x14ac:dyDescent="0.2">
      <c r="D225" s="75"/>
      <c r="E225" s="75"/>
    </row>
    <row r="226" spans="1:6" ht="15" x14ac:dyDescent="0.25">
      <c r="A226" s="19" t="s">
        <v>81</v>
      </c>
      <c r="D226" s="75"/>
      <c r="E226" s="75"/>
    </row>
    <row r="227" spans="1:6" x14ac:dyDescent="0.2">
      <c r="A227" s="20" t="s">
        <v>967</v>
      </c>
      <c r="B227" s="22">
        <v>1</v>
      </c>
      <c r="C227" s="22">
        <v>93</v>
      </c>
      <c r="D227" s="23" t="s">
        <v>463</v>
      </c>
      <c r="E227" s="23" t="s">
        <v>463</v>
      </c>
      <c r="F227" s="26" t="s">
        <v>1</v>
      </c>
    </row>
    <row r="228" spans="1:6" x14ac:dyDescent="0.2">
      <c r="A228" s="20" t="s">
        <v>969</v>
      </c>
      <c r="B228" s="22">
        <v>1</v>
      </c>
      <c r="C228" s="22">
        <v>111</v>
      </c>
      <c r="D228" s="23" t="s">
        <v>59</v>
      </c>
      <c r="E228" s="23">
        <v>1600</v>
      </c>
      <c r="F228" s="22" t="s">
        <v>60</v>
      </c>
    </row>
    <row r="229" spans="1:6" x14ac:dyDescent="0.2">
      <c r="B229" s="73">
        <v>2</v>
      </c>
      <c r="C229" s="74">
        <v>111</v>
      </c>
      <c r="D229" s="70" t="s">
        <v>1014</v>
      </c>
      <c r="E229" s="70" t="s">
        <v>524</v>
      </c>
      <c r="F229" s="71">
        <v>4.2</v>
      </c>
    </row>
    <row r="230" spans="1:6" x14ac:dyDescent="0.2">
      <c r="B230" s="73">
        <v>3</v>
      </c>
      <c r="C230" s="74">
        <v>111</v>
      </c>
      <c r="D230" s="70" t="s">
        <v>59</v>
      </c>
      <c r="E230" s="70">
        <v>1600</v>
      </c>
      <c r="F230" s="71" t="s">
        <v>60</v>
      </c>
    </row>
    <row r="231" spans="1:6" x14ac:dyDescent="0.2">
      <c r="A231" s="20" t="s">
        <v>970</v>
      </c>
      <c r="B231" s="73">
        <v>1</v>
      </c>
      <c r="C231" s="74">
        <v>92</v>
      </c>
      <c r="D231" s="70">
        <v>1400</v>
      </c>
      <c r="E231" s="70">
        <v>1500</v>
      </c>
      <c r="F231" s="71">
        <v>7.1</v>
      </c>
    </row>
    <row r="232" spans="1:6" x14ac:dyDescent="0.2">
      <c r="A232" s="20" t="s">
        <v>971</v>
      </c>
      <c r="B232" s="73">
        <v>1</v>
      </c>
      <c r="C232" s="74">
        <v>111</v>
      </c>
      <c r="D232" s="70">
        <v>1600</v>
      </c>
      <c r="E232" s="70">
        <v>1600</v>
      </c>
      <c r="F232" s="73" t="s">
        <v>1</v>
      </c>
    </row>
    <row r="233" spans="1:6" x14ac:dyDescent="0.2">
      <c r="B233" s="73"/>
      <c r="C233" s="74">
        <v>149</v>
      </c>
      <c r="D233" s="70">
        <v>2500</v>
      </c>
      <c r="E233" s="70">
        <v>2500</v>
      </c>
      <c r="F233" s="71" t="s">
        <v>1</v>
      </c>
    </row>
    <row r="234" spans="1:6" x14ac:dyDescent="0.2">
      <c r="B234" s="73"/>
      <c r="C234" s="74"/>
      <c r="D234" s="70"/>
      <c r="E234" s="70"/>
      <c r="F234" s="73"/>
    </row>
    <row r="235" spans="1:6" customFormat="1" ht="15" x14ac:dyDescent="0.2">
      <c r="A235" s="41" t="s">
        <v>1622</v>
      </c>
      <c r="B235" s="73"/>
      <c r="C235" s="73"/>
      <c r="D235" s="73"/>
      <c r="E235" s="73"/>
      <c r="F235" s="73"/>
    </row>
    <row r="236" spans="1:6" customFormat="1" x14ac:dyDescent="0.2">
      <c r="A236" s="65" t="s">
        <v>1705</v>
      </c>
      <c r="B236" s="73">
        <v>1</v>
      </c>
      <c r="C236" s="74" t="s">
        <v>1939</v>
      </c>
      <c r="D236" s="73" t="s">
        <v>1940</v>
      </c>
      <c r="E236" s="73">
        <v>900</v>
      </c>
      <c r="F236" s="256">
        <f>SUM(725-650)/650*100</f>
        <v>11.538461538461538</v>
      </c>
    </row>
    <row r="237" spans="1:6" customFormat="1" x14ac:dyDescent="0.2">
      <c r="A237" s="65"/>
      <c r="B237" s="73">
        <v>2</v>
      </c>
      <c r="C237" s="74" t="s">
        <v>1939</v>
      </c>
      <c r="D237" s="73" t="s">
        <v>1941</v>
      </c>
      <c r="E237" s="73" t="s">
        <v>1942</v>
      </c>
      <c r="F237" s="256">
        <v>6</v>
      </c>
    </row>
    <row r="238" spans="1:6" s="178" customFormat="1" x14ac:dyDescent="0.2">
      <c r="A238" s="139" t="s">
        <v>1706</v>
      </c>
      <c r="B238" s="129">
        <v>1</v>
      </c>
      <c r="C238" s="129">
        <v>104</v>
      </c>
      <c r="D238" s="133" t="s">
        <v>59</v>
      </c>
      <c r="E238" s="129" t="s">
        <v>721</v>
      </c>
      <c r="F238" s="258" t="s">
        <v>60</v>
      </c>
    </row>
    <row r="239" spans="1:6" customFormat="1" x14ac:dyDescent="0.2">
      <c r="A239" s="65" t="s">
        <v>1778</v>
      </c>
      <c r="B239" s="73">
        <v>2</v>
      </c>
      <c r="C239" s="73">
        <v>104</v>
      </c>
      <c r="D239" s="70" t="s">
        <v>59</v>
      </c>
      <c r="E239" s="73">
        <v>500</v>
      </c>
      <c r="F239" s="256" t="s">
        <v>60</v>
      </c>
    </row>
    <row r="240" spans="1:6" s="177" customFormat="1" x14ac:dyDescent="0.2">
      <c r="A240" s="279" t="s">
        <v>1781</v>
      </c>
      <c r="B240" s="260">
        <v>1</v>
      </c>
      <c r="C240" s="260">
        <v>92</v>
      </c>
      <c r="D240" s="260" t="s">
        <v>605</v>
      </c>
      <c r="E240" s="160" t="s">
        <v>2038</v>
      </c>
      <c r="F240" s="280">
        <v>-10.3</v>
      </c>
    </row>
    <row r="241" spans="1:12" s="176" customFormat="1" x14ac:dyDescent="0.2">
      <c r="A241" s="192"/>
      <c r="B241" s="259">
        <v>2</v>
      </c>
      <c r="C241" s="259">
        <v>100</v>
      </c>
      <c r="D241" s="259">
        <v>650</v>
      </c>
      <c r="E241" s="259">
        <v>600</v>
      </c>
      <c r="F241" s="159">
        <v>-7.7</v>
      </c>
    </row>
    <row r="242" spans="1:12" customFormat="1" x14ac:dyDescent="0.2">
      <c r="A242" s="65" t="s">
        <v>1943</v>
      </c>
      <c r="B242" s="73">
        <v>1</v>
      </c>
      <c r="C242" s="73">
        <v>114</v>
      </c>
      <c r="D242" s="73" t="s">
        <v>59</v>
      </c>
      <c r="E242" s="70">
        <v>1100</v>
      </c>
      <c r="F242" s="256" t="s">
        <v>60</v>
      </c>
    </row>
    <row r="243" spans="1:12" customFormat="1" x14ac:dyDescent="0.2">
      <c r="A243" s="65" t="s">
        <v>1682</v>
      </c>
      <c r="B243" s="73">
        <v>1</v>
      </c>
      <c r="C243" s="73">
        <v>112</v>
      </c>
      <c r="D243" s="73" t="s">
        <v>59</v>
      </c>
      <c r="E243" s="73">
        <v>700</v>
      </c>
      <c r="F243" s="256" t="s">
        <v>60</v>
      </c>
    </row>
    <row r="244" spans="1:12" customFormat="1" x14ac:dyDescent="0.2">
      <c r="A244" s="65" t="s">
        <v>1784</v>
      </c>
      <c r="B244" s="73">
        <v>1</v>
      </c>
      <c r="C244" s="73">
        <v>82</v>
      </c>
      <c r="D244" s="73" t="s">
        <v>59</v>
      </c>
      <c r="E244" s="73">
        <v>750</v>
      </c>
      <c r="F244" s="276" t="s">
        <v>60</v>
      </c>
      <c r="L244" s="257"/>
    </row>
    <row r="245" spans="1:12" s="178" customFormat="1" x14ac:dyDescent="0.2">
      <c r="A245" s="139"/>
      <c r="B245" s="129">
        <v>2</v>
      </c>
      <c r="C245" s="129">
        <v>104</v>
      </c>
      <c r="D245" s="129">
        <v>500</v>
      </c>
      <c r="E245" s="129" t="s">
        <v>708</v>
      </c>
      <c r="F245" s="258">
        <v>10</v>
      </c>
      <c r="L245" s="261"/>
    </row>
    <row r="246" spans="1:12" s="178" customFormat="1" x14ac:dyDescent="0.2">
      <c r="A246" s="139" t="s">
        <v>1786</v>
      </c>
      <c r="B246" s="129">
        <v>2</v>
      </c>
      <c r="C246" s="129">
        <v>178</v>
      </c>
      <c r="D246" s="133" t="s">
        <v>59</v>
      </c>
      <c r="E246" s="133" t="s">
        <v>1944</v>
      </c>
      <c r="F246" s="258" t="s">
        <v>60</v>
      </c>
      <c r="L246" s="261"/>
    </row>
    <row r="247" spans="1:12" customFormat="1" x14ac:dyDescent="0.2">
      <c r="A247" s="65" t="s">
        <v>1945</v>
      </c>
      <c r="B247" s="73">
        <v>1</v>
      </c>
      <c r="C247" s="73">
        <v>100</v>
      </c>
      <c r="D247" s="70" t="s">
        <v>59</v>
      </c>
      <c r="E247" s="70">
        <v>2800</v>
      </c>
      <c r="F247" s="256" t="s">
        <v>60</v>
      </c>
      <c r="L247" s="257"/>
    </row>
    <row r="248" spans="1:12" customFormat="1" x14ac:dyDescent="0.2">
      <c r="A248" s="65" t="s">
        <v>1788</v>
      </c>
      <c r="B248" s="73">
        <v>1</v>
      </c>
      <c r="C248" s="73">
        <v>112</v>
      </c>
      <c r="D248" s="70" t="s">
        <v>59</v>
      </c>
      <c r="E248" s="70">
        <v>700</v>
      </c>
      <c r="F248" s="256" t="s">
        <v>60</v>
      </c>
    </row>
    <row r="249" spans="1:12" customFormat="1" x14ac:dyDescent="0.2">
      <c r="A249" s="65" t="s">
        <v>1946</v>
      </c>
      <c r="B249" s="73">
        <v>1</v>
      </c>
      <c r="C249" s="73">
        <v>100</v>
      </c>
      <c r="D249" s="70" t="s">
        <v>59</v>
      </c>
      <c r="E249" s="70">
        <v>1750</v>
      </c>
      <c r="F249" s="256" t="s">
        <v>60</v>
      </c>
    </row>
    <row r="250" spans="1:12" customFormat="1" x14ac:dyDescent="0.2">
      <c r="A250" s="65" t="s">
        <v>1678</v>
      </c>
      <c r="B250" s="73">
        <v>1</v>
      </c>
      <c r="C250" s="73">
        <v>93</v>
      </c>
      <c r="D250" s="70" t="s">
        <v>59</v>
      </c>
      <c r="E250" s="70">
        <v>550</v>
      </c>
      <c r="F250" s="256" t="s">
        <v>60</v>
      </c>
    </row>
    <row r="251" spans="1:12" customFormat="1" x14ac:dyDescent="0.2">
      <c r="A251" s="65" t="s">
        <v>1789</v>
      </c>
      <c r="B251" s="73">
        <v>1</v>
      </c>
      <c r="C251" s="73">
        <v>104</v>
      </c>
      <c r="D251" s="73" t="s">
        <v>1947</v>
      </c>
      <c r="E251" s="70" t="s">
        <v>463</v>
      </c>
      <c r="F251" s="256">
        <v>17.899999999999999</v>
      </c>
    </row>
    <row r="252" spans="1:12" s="177" customFormat="1" x14ac:dyDescent="0.2">
      <c r="A252" s="279" t="s">
        <v>1708</v>
      </c>
      <c r="B252" s="260">
        <v>2</v>
      </c>
      <c r="C252" s="260">
        <v>102</v>
      </c>
      <c r="D252" s="160" t="s">
        <v>59</v>
      </c>
      <c r="E252" s="260" t="s">
        <v>1948</v>
      </c>
      <c r="F252" s="161" t="s">
        <v>60</v>
      </c>
    </row>
    <row r="253" spans="1:12" customFormat="1" x14ac:dyDescent="0.2">
      <c r="A253" s="65" t="s">
        <v>1431</v>
      </c>
      <c r="B253" s="73">
        <v>1</v>
      </c>
      <c r="C253" s="73">
        <v>112</v>
      </c>
      <c r="D253" s="73" t="s">
        <v>59</v>
      </c>
      <c r="E253" s="73" t="s">
        <v>707</v>
      </c>
      <c r="F253" s="256" t="s">
        <v>60</v>
      </c>
    </row>
    <row r="254" spans="1:12" customFormat="1" x14ac:dyDescent="0.2">
      <c r="A254" s="65" t="s">
        <v>1671</v>
      </c>
      <c r="B254" s="73">
        <v>1</v>
      </c>
      <c r="C254" s="73">
        <v>83</v>
      </c>
      <c r="D254" s="73" t="s">
        <v>59</v>
      </c>
      <c r="E254" s="73">
        <v>550</v>
      </c>
      <c r="F254" s="256" t="s">
        <v>60</v>
      </c>
    </row>
    <row r="255" spans="1:12" customFormat="1" x14ac:dyDescent="0.2">
      <c r="A255" s="65" t="s">
        <v>1949</v>
      </c>
      <c r="B255" s="73">
        <v>2</v>
      </c>
      <c r="C255" s="73">
        <v>106</v>
      </c>
      <c r="D255" s="73" t="s">
        <v>59</v>
      </c>
      <c r="E255" s="73" t="s">
        <v>521</v>
      </c>
      <c r="F255" s="256" t="s">
        <v>60</v>
      </c>
    </row>
    <row r="256" spans="1:12" customFormat="1" x14ac:dyDescent="0.2">
      <c r="A256" s="65" t="s">
        <v>1673</v>
      </c>
      <c r="B256" s="73">
        <v>1</v>
      </c>
      <c r="C256" s="73">
        <v>105</v>
      </c>
      <c r="D256" s="73" t="s">
        <v>59</v>
      </c>
      <c r="E256" s="73">
        <v>450</v>
      </c>
      <c r="F256" s="256" t="s">
        <v>60</v>
      </c>
    </row>
    <row r="257" spans="1:6" customFormat="1" x14ac:dyDescent="0.2">
      <c r="A257" s="65" t="s">
        <v>1793</v>
      </c>
      <c r="B257" s="73">
        <v>1</v>
      </c>
      <c r="C257" s="73">
        <v>100</v>
      </c>
      <c r="D257" s="73" t="s">
        <v>59</v>
      </c>
      <c r="E257" s="70">
        <v>1200</v>
      </c>
      <c r="F257" s="256" t="s">
        <v>60</v>
      </c>
    </row>
    <row r="258" spans="1:6" customFormat="1" x14ac:dyDescent="0.2">
      <c r="A258" s="65" t="s">
        <v>1794</v>
      </c>
      <c r="B258" s="73">
        <v>1</v>
      </c>
      <c r="C258" s="73">
        <v>90</v>
      </c>
      <c r="D258" s="73" t="s">
        <v>59</v>
      </c>
      <c r="E258" s="73">
        <v>800</v>
      </c>
      <c r="F258" s="256" t="s">
        <v>60</v>
      </c>
    </row>
    <row r="259" spans="1:6" customFormat="1" x14ac:dyDescent="0.2">
      <c r="A259" s="65" t="s">
        <v>1795</v>
      </c>
      <c r="B259" s="73">
        <v>1</v>
      </c>
      <c r="C259" s="73">
        <v>172</v>
      </c>
      <c r="D259" s="73" t="s">
        <v>59</v>
      </c>
      <c r="E259" s="73">
        <v>850</v>
      </c>
      <c r="F259" s="256" t="s">
        <v>60</v>
      </c>
    </row>
    <row r="260" spans="1:6" customFormat="1" x14ac:dyDescent="0.2">
      <c r="A260" s="65" t="s">
        <v>1710</v>
      </c>
      <c r="B260" s="73">
        <v>1</v>
      </c>
      <c r="C260" s="73">
        <v>200</v>
      </c>
      <c r="D260" s="73" t="s">
        <v>59</v>
      </c>
      <c r="E260" s="22" t="s">
        <v>1950</v>
      </c>
      <c r="F260" s="256" t="s">
        <v>60</v>
      </c>
    </row>
    <row r="261" spans="1:6" customFormat="1" x14ac:dyDescent="0.2">
      <c r="A261" s="65"/>
      <c r="B261" s="73"/>
      <c r="C261" s="73"/>
      <c r="D261" s="73"/>
      <c r="E261" s="22"/>
      <c r="F261" s="256"/>
    </row>
    <row r="262" spans="1:6" ht="15" x14ac:dyDescent="0.25">
      <c r="A262" s="19" t="s">
        <v>1536</v>
      </c>
      <c r="B262" s="22"/>
      <c r="C262" s="22"/>
      <c r="D262" s="22"/>
      <c r="E262" s="22"/>
      <c r="F262" s="26"/>
    </row>
    <row r="263" spans="1:6" x14ac:dyDescent="0.2">
      <c r="A263" s="20" t="s">
        <v>1809</v>
      </c>
      <c r="B263" s="22">
        <v>1</v>
      </c>
      <c r="C263" s="22">
        <v>111</v>
      </c>
      <c r="D263" s="23">
        <v>1500</v>
      </c>
      <c r="E263" s="23">
        <v>1500</v>
      </c>
      <c r="F263" s="26" t="s">
        <v>1</v>
      </c>
    </row>
    <row r="264" spans="1:6" x14ac:dyDescent="0.2">
      <c r="A264" s="20" t="s">
        <v>1926</v>
      </c>
      <c r="B264" s="22">
        <v>2</v>
      </c>
      <c r="C264" s="22">
        <v>139</v>
      </c>
      <c r="D264" s="23">
        <v>1000</v>
      </c>
      <c r="E264" s="23">
        <v>1000</v>
      </c>
      <c r="F264" s="26" t="s">
        <v>1</v>
      </c>
    </row>
    <row r="265" spans="1:6" x14ac:dyDescent="0.2">
      <c r="A265" s="20" t="s">
        <v>1927</v>
      </c>
      <c r="B265" s="22">
        <v>1</v>
      </c>
      <c r="C265" s="22">
        <v>116</v>
      </c>
      <c r="D265" s="22" t="s">
        <v>59</v>
      </c>
      <c r="E265" s="23">
        <v>2000</v>
      </c>
      <c r="F265" s="22" t="s">
        <v>60</v>
      </c>
    </row>
    <row r="266" spans="1:6" x14ac:dyDescent="0.2">
      <c r="B266" s="22"/>
      <c r="C266" s="22"/>
      <c r="D266" s="22"/>
      <c r="E266" s="23"/>
      <c r="F266" s="22"/>
    </row>
    <row r="267" spans="1:6" ht="15" x14ac:dyDescent="0.25">
      <c r="A267" s="19" t="s">
        <v>131</v>
      </c>
      <c r="B267" s="73"/>
      <c r="C267" s="74"/>
      <c r="D267" s="70"/>
      <c r="E267" s="70"/>
      <c r="F267" s="73"/>
    </row>
    <row r="268" spans="1:6" x14ac:dyDescent="0.2">
      <c r="A268" s="20" t="s">
        <v>972</v>
      </c>
      <c r="B268" s="73">
        <v>1</v>
      </c>
      <c r="C268" s="74">
        <v>116</v>
      </c>
      <c r="D268" s="70">
        <v>1700</v>
      </c>
      <c r="E268" s="70">
        <v>1700</v>
      </c>
      <c r="F268" s="73" t="s">
        <v>1</v>
      </c>
    </row>
    <row r="269" spans="1:6" x14ac:dyDescent="0.2">
      <c r="B269" s="73">
        <v>2</v>
      </c>
      <c r="C269" s="74">
        <v>141</v>
      </c>
      <c r="D269" s="70">
        <v>1000</v>
      </c>
      <c r="E269" s="70">
        <v>1000</v>
      </c>
      <c r="F269" s="73" t="s">
        <v>1</v>
      </c>
    </row>
    <row r="270" spans="1:6" x14ac:dyDescent="0.2">
      <c r="B270" s="73"/>
      <c r="C270" s="74"/>
      <c r="D270" s="70"/>
      <c r="E270" s="70"/>
      <c r="F270" s="73"/>
    </row>
    <row r="271" spans="1:6" ht="15" x14ac:dyDescent="0.25">
      <c r="A271" s="19" t="s">
        <v>183</v>
      </c>
      <c r="B271" s="22"/>
      <c r="C271" s="23"/>
      <c r="D271" s="23"/>
      <c r="E271" s="26"/>
    </row>
    <row r="272" spans="1:6" x14ac:dyDescent="0.2">
      <c r="A272" s="20" t="s">
        <v>432</v>
      </c>
      <c r="B272" s="22">
        <v>1</v>
      </c>
      <c r="C272" s="22">
        <v>112</v>
      </c>
      <c r="D272" s="23">
        <v>1336</v>
      </c>
      <c r="E272" s="23">
        <v>1336</v>
      </c>
      <c r="F272" s="26" t="s">
        <v>1</v>
      </c>
    </row>
    <row r="273" spans="1:6" x14ac:dyDescent="0.2">
      <c r="B273" s="22"/>
      <c r="C273" s="23"/>
      <c r="D273" s="23"/>
      <c r="E273" s="26"/>
    </row>
    <row r="274" spans="1:6" ht="15" x14ac:dyDescent="0.25">
      <c r="A274" s="19" t="s">
        <v>1518</v>
      </c>
      <c r="B274" s="22"/>
      <c r="C274" s="22"/>
      <c r="D274" s="23"/>
      <c r="E274" s="22"/>
      <c r="F274" s="26"/>
    </row>
    <row r="275" spans="1:6" x14ac:dyDescent="0.2">
      <c r="A275" s="20" t="s">
        <v>1928</v>
      </c>
      <c r="B275" s="22">
        <v>1</v>
      </c>
      <c r="C275" s="22">
        <v>110</v>
      </c>
      <c r="D275" s="23" t="s">
        <v>59</v>
      </c>
      <c r="E275" s="23">
        <v>1600</v>
      </c>
      <c r="F275" s="26" t="s">
        <v>60</v>
      </c>
    </row>
    <row r="276" spans="1:6" x14ac:dyDescent="0.2">
      <c r="A276" s="20" t="s">
        <v>1560</v>
      </c>
      <c r="B276" s="22">
        <v>1</v>
      </c>
      <c r="C276" s="22">
        <v>106</v>
      </c>
      <c r="D276" s="23">
        <v>1000</v>
      </c>
      <c r="E276" s="23">
        <v>1000</v>
      </c>
      <c r="F276" s="26" t="s">
        <v>1</v>
      </c>
    </row>
    <row r="277" spans="1:6" x14ac:dyDescent="0.2">
      <c r="B277" s="22">
        <v>2</v>
      </c>
      <c r="C277" s="22">
        <v>106</v>
      </c>
      <c r="D277" s="23">
        <v>550</v>
      </c>
      <c r="E277" s="22">
        <v>550</v>
      </c>
      <c r="F277" s="26" t="s">
        <v>1</v>
      </c>
    </row>
    <row r="278" spans="1:6" x14ac:dyDescent="0.2">
      <c r="B278" s="22">
        <v>3</v>
      </c>
      <c r="C278" s="22">
        <v>106</v>
      </c>
      <c r="D278" s="23">
        <v>500</v>
      </c>
      <c r="E278" s="22">
        <v>500</v>
      </c>
      <c r="F278" s="26" t="s">
        <v>1</v>
      </c>
    </row>
    <row r="279" spans="1:6" x14ac:dyDescent="0.2">
      <c r="A279" s="20" t="s">
        <v>1929</v>
      </c>
      <c r="B279" s="22">
        <v>1</v>
      </c>
      <c r="C279" s="22" t="s">
        <v>1373</v>
      </c>
      <c r="D279" s="22" t="s">
        <v>1350</v>
      </c>
      <c r="E279" s="22" t="s">
        <v>1350</v>
      </c>
      <c r="F279" s="26" t="s">
        <v>1</v>
      </c>
    </row>
    <row r="280" spans="1:6" x14ac:dyDescent="0.2">
      <c r="A280" s="20" t="s">
        <v>1561</v>
      </c>
      <c r="B280" s="22">
        <v>1</v>
      </c>
      <c r="C280" s="22">
        <v>112</v>
      </c>
      <c r="D280" s="23" t="s">
        <v>59</v>
      </c>
      <c r="E280" s="23">
        <v>1100</v>
      </c>
      <c r="F280" s="26" t="s">
        <v>60</v>
      </c>
    </row>
    <row r="281" spans="1:6" x14ac:dyDescent="0.2">
      <c r="A281" s="20" t="s">
        <v>1812</v>
      </c>
      <c r="B281" s="22">
        <v>1</v>
      </c>
      <c r="C281" s="22">
        <v>117</v>
      </c>
      <c r="D281" s="22" t="s">
        <v>1399</v>
      </c>
      <c r="E281" s="22" t="s">
        <v>1399</v>
      </c>
      <c r="F281" s="26" t="s">
        <v>1</v>
      </c>
    </row>
    <row r="282" spans="1:6" x14ac:dyDescent="0.2">
      <c r="B282" s="22">
        <v>2</v>
      </c>
      <c r="C282" s="22">
        <v>92</v>
      </c>
      <c r="D282" s="23">
        <v>1115</v>
      </c>
      <c r="E282" s="23">
        <v>1115</v>
      </c>
      <c r="F282" s="26" t="s">
        <v>1</v>
      </c>
    </row>
    <row r="283" spans="1:6" x14ac:dyDescent="0.2">
      <c r="B283" s="22">
        <v>3</v>
      </c>
      <c r="C283" s="22">
        <v>92</v>
      </c>
      <c r="D283" s="23">
        <v>730</v>
      </c>
      <c r="E283" s="22">
        <v>730</v>
      </c>
      <c r="F283" s="26" t="s">
        <v>1</v>
      </c>
    </row>
    <row r="284" spans="1:6" x14ac:dyDescent="0.2">
      <c r="A284" s="20" t="s">
        <v>1930</v>
      </c>
      <c r="B284" s="22">
        <v>1</v>
      </c>
      <c r="C284" s="22">
        <v>125</v>
      </c>
      <c r="D284" s="23">
        <v>1300</v>
      </c>
      <c r="E284" s="23">
        <v>1300</v>
      </c>
      <c r="F284" s="26" t="s">
        <v>1</v>
      </c>
    </row>
    <row r="285" spans="1:6" x14ac:dyDescent="0.2">
      <c r="B285" s="22">
        <v>1</v>
      </c>
      <c r="C285" s="22">
        <v>214</v>
      </c>
      <c r="D285" s="23">
        <v>1200</v>
      </c>
      <c r="E285" s="23">
        <v>1200</v>
      </c>
      <c r="F285" s="26" t="s">
        <v>1</v>
      </c>
    </row>
    <row r="286" spans="1:6" x14ac:dyDescent="0.2">
      <c r="B286" s="22">
        <v>2</v>
      </c>
      <c r="C286" s="22">
        <v>125</v>
      </c>
      <c r="D286" s="22" t="s">
        <v>713</v>
      </c>
      <c r="E286" s="22" t="s">
        <v>540</v>
      </c>
      <c r="F286" s="26">
        <v>5</v>
      </c>
    </row>
    <row r="287" spans="1:6" x14ac:dyDescent="0.2">
      <c r="A287" s="20" t="s">
        <v>1815</v>
      </c>
      <c r="B287" s="22">
        <v>1</v>
      </c>
      <c r="C287" s="22">
        <v>118</v>
      </c>
      <c r="D287" s="22" t="s">
        <v>59</v>
      </c>
      <c r="E287" s="22" t="s">
        <v>1931</v>
      </c>
      <c r="F287" s="26" t="s">
        <v>60</v>
      </c>
    </row>
    <row r="288" spans="1:6" x14ac:dyDescent="0.2">
      <c r="A288" s="20" t="s">
        <v>1817</v>
      </c>
      <c r="B288" s="22">
        <v>2</v>
      </c>
      <c r="C288" s="22">
        <v>56</v>
      </c>
      <c r="D288" s="22" t="s">
        <v>59</v>
      </c>
      <c r="E288" s="22">
        <v>500</v>
      </c>
      <c r="F288" s="26" t="s">
        <v>60</v>
      </c>
    </row>
    <row r="289" spans="1:11" x14ac:dyDescent="0.2">
      <c r="A289" s="20" t="s">
        <v>1818</v>
      </c>
      <c r="B289" s="22">
        <v>1</v>
      </c>
      <c r="C289" s="22">
        <v>130</v>
      </c>
      <c r="D289" s="22" t="s">
        <v>59</v>
      </c>
      <c r="E289" s="23">
        <v>1000</v>
      </c>
      <c r="F289" s="26" t="s">
        <v>60</v>
      </c>
    </row>
    <row r="290" spans="1:11" x14ac:dyDescent="0.2">
      <c r="A290" s="20" t="s">
        <v>1820</v>
      </c>
      <c r="B290" s="22">
        <v>1</v>
      </c>
      <c r="C290" s="22">
        <v>119</v>
      </c>
      <c r="D290" s="22" t="s">
        <v>59</v>
      </c>
      <c r="E290" s="22">
        <v>900</v>
      </c>
      <c r="F290" s="26" t="s">
        <v>60</v>
      </c>
    </row>
    <row r="291" spans="1:11" x14ac:dyDescent="0.2">
      <c r="A291" s="20" t="s">
        <v>1822</v>
      </c>
      <c r="B291" s="22">
        <v>1</v>
      </c>
      <c r="C291" s="22">
        <v>111</v>
      </c>
      <c r="D291" s="22">
        <v>900</v>
      </c>
      <c r="E291" s="22" t="s">
        <v>540</v>
      </c>
      <c r="F291" s="26">
        <v>16.7</v>
      </c>
    </row>
    <row r="292" spans="1:11" x14ac:dyDescent="0.2">
      <c r="A292" s="20" t="s">
        <v>1932</v>
      </c>
      <c r="B292" s="22">
        <v>1</v>
      </c>
      <c r="C292" s="22">
        <v>58</v>
      </c>
      <c r="D292" s="22" t="s">
        <v>59</v>
      </c>
      <c r="E292" s="22">
        <v>650</v>
      </c>
      <c r="F292" s="26" t="s">
        <v>60</v>
      </c>
    </row>
    <row r="293" spans="1:11" x14ac:dyDescent="0.2">
      <c r="A293" s="20" t="s">
        <v>1824</v>
      </c>
      <c r="B293" s="22">
        <v>2</v>
      </c>
      <c r="C293" s="22">
        <v>120</v>
      </c>
      <c r="D293" s="22">
        <v>950</v>
      </c>
      <c r="E293" s="22">
        <v>950</v>
      </c>
      <c r="F293" s="26" t="s">
        <v>1</v>
      </c>
    </row>
    <row r="294" spans="1:11" x14ac:dyDescent="0.2">
      <c r="A294" s="20" t="s">
        <v>1933</v>
      </c>
      <c r="B294" s="22">
        <v>1</v>
      </c>
      <c r="C294" s="22">
        <v>111</v>
      </c>
      <c r="D294" s="22" t="s">
        <v>59</v>
      </c>
      <c r="E294" s="22" t="s">
        <v>764</v>
      </c>
      <c r="F294" s="26" t="s">
        <v>60</v>
      </c>
    </row>
    <row r="295" spans="1:11" x14ac:dyDescent="0.2">
      <c r="A295" s="20" t="s">
        <v>1934</v>
      </c>
      <c r="B295" s="22">
        <v>1</v>
      </c>
      <c r="C295" s="22">
        <v>124</v>
      </c>
      <c r="D295" s="22" t="s">
        <v>59</v>
      </c>
      <c r="E295" s="23">
        <v>2200</v>
      </c>
      <c r="F295" s="26" t="s">
        <v>60</v>
      </c>
    </row>
    <row r="296" spans="1:11" x14ac:dyDescent="0.2">
      <c r="A296" s="20" t="s">
        <v>1826</v>
      </c>
      <c r="B296" s="22">
        <v>1</v>
      </c>
      <c r="C296" s="22">
        <v>45</v>
      </c>
      <c r="D296" s="23">
        <v>1000</v>
      </c>
      <c r="E296" s="23">
        <v>1000</v>
      </c>
      <c r="F296" s="26" t="s">
        <v>1</v>
      </c>
    </row>
    <row r="297" spans="1:11" ht="15" x14ac:dyDescent="0.2">
      <c r="A297" s="20" t="s">
        <v>1827</v>
      </c>
      <c r="B297" s="22">
        <v>2</v>
      </c>
      <c r="C297" s="22">
        <v>55</v>
      </c>
      <c r="D297" s="22">
        <v>300</v>
      </c>
      <c r="E297" s="23">
        <v>300</v>
      </c>
      <c r="F297" s="26" t="s">
        <v>1</v>
      </c>
      <c r="J297" s="134"/>
      <c r="K297" s="134"/>
    </row>
    <row r="298" spans="1:11" x14ac:dyDescent="0.2">
      <c r="B298" s="22">
        <v>2</v>
      </c>
      <c r="C298" s="22">
        <v>125</v>
      </c>
      <c r="D298" s="23">
        <v>1100</v>
      </c>
      <c r="E298" s="23" t="s">
        <v>765</v>
      </c>
      <c r="F298" s="26">
        <v>18.100000000000001</v>
      </c>
    </row>
    <row r="299" spans="1:11" x14ac:dyDescent="0.2">
      <c r="A299" s="255" t="s">
        <v>1828</v>
      </c>
      <c r="B299" s="22">
        <v>1</v>
      </c>
      <c r="C299" s="22">
        <v>105</v>
      </c>
      <c r="D299" s="23">
        <v>2000</v>
      </c>
      <c r="E299" s="23">
        <v>2000</v>
      </c>
      <c r="F299" s="26" t="s">
        <v>1</v>
      </c>
    </row>
    <row r="300" spans="1:11" x14ac:dyDescent="0.2">
      <c r="B300" s="22">
        <v>2</v>
      </c>
      <c r="C300" s="22">
        <v>112</v>
      </c>
      <c r="D300" s="23">
        <v>1080</v>
      </c>
      <c r="E300" s="23">
        <v>1080</v>
      </c>
      <c r="F300" s="26" t="s">
        <v>1</v>
      </c>
    </row>
    <row r="301" spans="1:11" x14ac:dyDescent="0.2">
      <c r="B301" s="22">
        <v>3</v>
      </c>
      <c r="C301" s="22">
        <v>105</v>
      </c>
      <c r="D301" s="23" t="s">
        <v>1935</v>
      </c>
      <c r="E301" s="23" t="s">
        <v>1935</v>
      </c>
      <c r="F301" s="26" t="s">
        <v>1</v>
      </c>
    </row>
    <row r="302" spans="1:11" x14ac:dyDescent="0.2">
      <c r="A302" s="20" t="s">
        <v>1829</v>
      </c>
      <c r="B302" s="22">
        <v>1</v>
      </c>
      <c r="C302" s="22">
        <v>55</v>
      </c>
      <c r="D302" s="23" t="s">
        <v>59</v>
      </c>
      <c r="E302" s="23">
        <v>1200</v>
      </c>
      <c r="F302" s="26" t="s">
        <v>60</v>
      </c>
    </row>
    <row r="303" spans="1:11" x14ac:dyDescent="0.2">
      <c r="B303" s="22">
        <v>2</v>
      </c>
      <c r="C303" s="22">
        <v>55</v>
      </c>
      <c r="D303" s="23" t="s">
        <v>59</v>
      </c>
      <c r="E303" s="23">
        <v>800</v>
      </c>
      <c r="F303" s="26" t="s">
        <v>60</v>
      </c>
    </row>
    <row r="304" spans="1:11" x14ac:dyDescent="0.2">
      <c r="A304" s="20" t="s">
        <v>571</v>
      </c>
      <c r="B304" s="22">
        <v>1</v>
      </c>
      <c r="C304" s="22">
        <v>116</v>
      </c>
      <c r="D304" s="23">
        <v>600</v>
      </c>
      <c r="E304" s="23" t="s">
        <v>695</v>
      </c>
      <c r="F304" s="26">
        <v>16.7</v>
      </c>
    </row>
    <row r="305" spans="1:6" x14ac:dyDescent="0.2">
      <c r="A305" s="20" t="s">
        <v>1936</v>
      </c>
      <c r="B305" s="22">
        <v>1</v>
      </c>
      <c r="C305" s="22">
        <v>111</v>
      </c>
      <c r="D305" s="23" t="s">
        <v>59</v>
      </c>
      <c r="E305" s="23">
        <v>900</v>
      </c>
      <c r="F305" s="26" t="s">
        <v>60</v>
      </c>
    </row>
    <row r="306" spans="1:6" x14ac:dyDescent="0.2">
      <c r="A306" s="20" t="s">
        <v>1937</v>
      </c>
      <c r="B306" s="22">
        <v>1</v>
      </c>
      <c r="C306" s="22">
        <v>65</v>
      </c>
      <c r="D306" s="23" t="s">
        <v>59</v>
      </c>
      <c r="E306" s="23">
        <v>500</v>
      </c>
      <c r="F306" s="26" t="s">
        <v>60</v>
      </c>
    </row>
    <row r="307" spans="1:6" x14ac:dyDescent="0.2">
      <c r="A307" s="20" t="s">
        <v>1528</v>
      </c>
      <c r="B307" s="22">
        <v>1</v>
      </c>
      <c r="C307" s="22">
        <v>136</v>
      </c>
      <c r="D307" s="23" t="s">
        <v>59</v>
      </c>
      <c r="E307" s="23">
        <v>800</v>
      </c>
      <c r="F307" s="26" t="s">
        <v>60</v>
      </c>
    </row>
    <row r="308" spans="1:6" x14ac:dyDescent="0.2">
      <c r="B308" s="22"/>
      <c r="C308" s="22"/>
      <c r="D308" s="23"/>
      <c r="E308" s="23"/>
      <c r="F308" s="26"/>
    </row>
    <row r="309" spans="1:6" ht="15" x14ac:dyDescent="0.25">
      <c r="A309" s="19" t="s">
        <v>80</v>
      </c>
      <c r="B309" s="73"/>
      <c r="C309" s="74"/>
      <c r="D309" s="70"/>
      <c r="E309" s="70"/>
      <c r="F309" s="73"/>
    </row>
    <row r="310" spans="1:6" x14ac:dyDescent="0.2">
      <c r="A310" s="20" t="s">
        <v>980</v>
      </c>
      <c r="B310" s="73">
        <v>1</v>
      </c>
      <c r="C310" s="74">
        <v>111</v>
      </c>
      <c r="D310" s="70" t="s">
        <v>555</v>
      </c>
      <c r="E310" s="70" t="s">
        <v>555</v>
      </c>
      <c r="F310" s="71" t="s">
        <v>1</v>
      </c>
    </row>
    <row r="311" spans="1:6" x14ac:dyDescent="0.2">
      <c r="A311" s="20" t="s">
        <v>174</v>
      </c>
      <c r="B311" s="73">
        <v>2</v>
      </c>
      <c r="C311" s="74">
        <v>110</v>
      </c>
      <c r="D311" s="70">
        <v>800</v>
      </c>
      <c r="E311" s="70">
        <v>800</v>
      </c>
      <c r="F311" s="73" t="s">
        <v>1</v>
      </c>
    </row>
    <row r="312" spans="1:6" x14ac:dyDescent="0.2">
      <c r="A312" s="69"/>
      <c r="B312" s="73"/>
      <c r="C312" s="74"/>
      <c r="D312" s="70"/>
      <c r="E312" s="70"/>
      <c r="F312" s="73"/>
    </row>
    <row r="313" spans="1:6" ht="15" x14ac:dyDescent="0.25">
      <c r="A313" s="19" t="s">
        <v>78</v>
      </c>
      <c r="D313" s="75"/>
      <c r="E313" s="75"/>
    </row>
    <row r="314" spans="1:6" x14ac:dyDescent="0.2">
      <c r="A314" s="20" t="s">
        <v>984</v>
      </c>
      <c r="B314" s="22">
        <v>2</v>
      </c>
      <c r="C314" s="22">
        <v>116</v>
      </c>
      <c r="D314" s="23">
        <v>970</v>
      </c>
      <c r="E314" s="23">
        <v>970</v>
      </c>
      <c r="F314" s="26" t="s">
        <v>1</v>
      </c>
    </row>
    <row r="315" spans="1:6" x14ac:dyDescent="0.2">
      <c r="A315" s="20" t="s">
        <v>1491</v>
      </c>
      <c r="B315" s="22">
        <v>1</v>
      </c>
      <c r="C315" s="22">
        <v>104</v>
      </c>
      <c r="D315" s="23" t="s">
        <v>647</v>
      </c>
      <c r="E315" s="23" t="s">
        <v>647</v>
      </c>
      <c r="F315" s="26" t="s">
        <v>1</v>
      </c>
    </row>
    <row r="316" spans="1:6" x14ac:dyDescent="0.2">
      <c r="A316" s="20" t="s">
        <v>988</v>
      </c>
      <c r="B316" s="22">
        <v>1</v>
      </c>
      <c r="C316" s="22">
        <v>107</v>
      </c>
      <c r="D316" s="23" t="s">
        <v>585</v>
      </c>
      <c r="E316" s="23" t="s">
        <v>585</v>
      </c>
      <c r="F316" s="22" t="s">
        <v>1</v>
      </c>
    </row>
    <row r="317" spans="1:6" s="65" customFormat="1" x14ac:dyDescent="0.2">
      <c r="A317" s="65" t="s">
        <v>994</v>
      </c>
      <c r="B317" s="73">
        <v>1</v>
      </c>
      <c r="C317" s="73">
        <v>111</v>
      </c>
      <c r="D317" s="133">
        <v>500</v>
      </c>
      <c r="E317" s="133">
        <v>500</v>
      </c>
      <c r="F317" s="73" t="s">
        <v>1</v>
      </c>
    </row>
    <row r="318" spans="1:6" x14ac:dyDescent="0.2">
      <c r="A318" s="20" t="s">
        <v>995</v>
      </c>
      <c r="B318" s="22">
        <v>1</v>
      </c>
      <c r="C318" s="22">
        <v>100</v>
      </c>
      <c r="D318" s="70" t="s">
        <v>521</v>
      </c>
      <c r="E318" s="70" t="s">
        <v>521</v>
      </c>
      <c r="F318" s="26" t="s">
        <v>1</v>
      </c>
    </row>
    <row r="319" spans="1:6" x14ac:dyDescent="0.2">
      <c r="A319" s="20" t="s">
        <v>996</v>
      </c>
      <c r="B319" s="22">
        <v>1</v>
      </c>
      <c r="C319" s="22">
        <v>91</v>
      </c>
      <c r="D319" s="70">
        <v>1000</v>
      </c>
      <c r="E319" s="70" t="s">
        <v>664</v>
      </c>
      <c r="F319" s="26">
        <v>-10</v>
      </c>
    </row>
    <row r="320" spans="1:6" x14ac:dyDescent="0.2">
      <c r="A320" s="20" t="s">
        <v>999</v>
      </c>
      <c r="B320" s="22">
        <v>1</v>
      </c>
      <c r="C320" s="22">
        <v>111</v>
      </c>
      <c r="D320" s="70" t="s">
        <v>555</v>
      </c>
      <c r="E320" s="70" t="s">
        <v>555</v>
      </c>
      <c r="F320" s="26" t="s">
        <v>1</v>
      </c>
    </row>
    <row r="321" spans="2:6" x14ac:dyDescent="0.2">
      <c r="B321" s="73"/>
      <c r="C321" s="74"/>
      <c r="D321" s="73"/>
      <c r="E321" s="73"/>
      <c r="F321" s="73"/>
    </row>
  </sheetData>
  <mergeCells count="5">
    <mergeCell ref="A6:A7"/>
    <mergeCell ref="B6:B7"/>
    <mergeCell ref="C6:C7"/>
    <mergeCell ref="D6:E6"/>
    <mergeCell ref="F6:F7"/>
  </mergeCells>
  <phoneticPr fontId="0" type="noConversion"/>
  <hyperlinks>
    <hyperlink ref="A299" r:id="rId1" display="T2@Apas" xr:uid="{80773B0E-06CA-468C-8454-14F25CE8CBEE}"/>
  </hyperlinks>
  <pageMargins left="0.75" right="0.75" top="1" bottom="1" header="0.5" footer="0.5"/>
  <pageSetup paperSize="9" scale="75" orientation="portrait" cellComments="asDisplayed" r:id="rId2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188"/>
  <sheetViews>
    <sheetView zoomScale="85" zoomScaleNormal="85" zoomScaleSheetLayoutView="100" workbookViewId="0">
      <pane ySplit="7" topLeftCell="A8" activePane="bottomLeft" state="frozen"/>
      <selection activeCell="F38" sqref="F38"/>
      <selection pane="bottomLeft" activeCell="A2" sqref="A2"/>
    </sheetView>
  </sheetViews>
  <sheetFormatPr defaultColWidth="9.140625" defaultRowHeight="14.25" x14ac:dyDescent="0.2"/>
  <cols>
    <col min="1" max="1" width="41.42578125" style="20" customWidth="1"/>
    <col min="2" max="2" width="13.85546875" style="23" customWidth="1"/>
    <col min="3" max="3" width="13.85546875" style="22" customWidth="1"/>
    <col min="4" max="4" width="22" style="22" customWidth="1"/>
    <col min="5" max="5" width="22.7109375" style="22" customWidth="1"/>
    <col min="6" max="6" width="15.28515625" style="26" customWidth="1"/>
    <col min="7" max="7" width="9.140625" style="20"/>
    <col min="8" max="8" width="13.140625" style="20" customWidth="1"/>
    <col min="9" max="16384" width="9.140625" style="20"/>
  </cols>
  <sheetData>
    <row r="2" spans="1:6" ht="15" x14ac:dyDescent="0.25">
      <c r="A2" s="19" t="s">
        <v>2052</v>
      </c>
    </row>
    <row r="3" spans="1:6" ht="15" x14ac:dyDescent="0.25">
      <c r="A3" s="19" t="s">
        <v>2032</v>
      </c>
    </row>
    <row r="4" spans="1:6" x14ac:dyDescent="0.2">
      <c r="A4" s="21" t="s">
        <v>33</v>
      </c>
    </row>
    <row r="6" spans="1:6" s="65" customFormat="1" ht="20.25" customHeight="1" x14ac:dyDescent="0.2">
      <c r="A6" s="281" t="s">
        <v>52</v>
      </c>
      <c r="B6" s="295" t="s">
        <v>55</v>
      </c>
      <c r="C6" s="281" t="s">
        <v>57</v>
      </c>
      <c r="D6" s="281" t="s">
        <v>7</v>
      </c>
      <c r="E6" s="281"/>
      <c r="F6" s="300" t="s">
        <v>15</v>
      </c>
    </row>
    <row r="7" spans="1:6" s="65" customFormat="1" ht="25.5" customHeight="1" x14ac:dyDescent="0.2">
      <c r="A7" s="281"/>
      <c r="B7" s="295"/>
      <c r="C7" s="281"/>
      <c r="D7" s="283" t="s">
        <v>71</v>
      </c>
      <c r="E7" s="283" t="s">
        <v>72</v>
      </c>
      <c r="F7" s="301"/>
    </row>
    <row r="9" spans="1:6" ht="15" x14ac:dyDescent="0.25">
      <c r="A9" s="289" t="s">
        <v>105</v>
      </c>
      <c r="B9" s="309"/>
      <c r="C9" s="308"/>
      <c r="D9" s="308"/>
      <c r="E9" s="309"/>
      <c r="F9" s="310"/>
    </row>
    <row r="10" spans="1:6" ht="15" x14ac:dyDescent="0.25">
      <c r="A10" s="19"/>
    </row>
    <row r="11" spans="1:6" ht="15" x14ac:dyDescent="0.25">
      <c r="A11" s="19" t="s">
        <v>1518</v>
      </c>
      <c r="E11" s="23"/>
    </row>
    <row r="12" spans="1:6" x14ac:dyDescent="0.2">
      <c r="A12" s="20" t="s">
        <v>1583</v>
      </c>
      <c r="B12" s="23">
        <v>376</v>
      </c>
      <c r="C12" s="22">
        <v>121</v>
      </c>
      <c r="D12" s="22" t="s">
        <v>59</v>
      </c>
      <c r="E12" s="23">
        <v>950000</v>
      </c>
      <c r="F12" s="26" t="s">
        <v>60</v>
      </c>
    </row>
    <row r="13" spans="1:6" ht="15" x14ac:dyDescent="0.25">
      <c r="A13" s="19"/>
    </row>
    <row r="14" spans="1:6" ht="15" x14ac:dyDescent="0.25">
      <c r="A14" s="289" t="s">
        <v>1505</v>
      </c>
      <c r="B14" s="309"/>
      <c r="C14" s="308"/>
      <c r="D14" s="308"/>
      <c r="E14" s="309"/>
      <c r="F14" s="310"/>
    </row>
    <row r="15" spans="1:6" ht="15" x14ac:dyDescent="0.25">
      <c r="D15" s="23"/>
      <c r="E15" s="78"/>
      <c r="F15" s="78"/>
    </row>
    <row r="16" spans="1:6" ht="15" x14ac:dyDescent="0.25">
      <c r="A16" s="19" t="s">
        <v>1518</v>
      </c>
      <c r="D16" s="23"/>
      <c r="E16" s="78"/>
      <c r="F16" s="78"/>
    </row>
    <row r="17" spans="1:7" x14ac:dyDescent="0.2">
      <c r="A17" s="20" t="s">
        <v>1584</v>
      </c>
      <c r="B17" s="23">
        <v>116</v>
      </c>
      <c r="C17" s="22">
        <v>155</v>
      </c>
      <c r="D17" s="23" t="s">
        <v>59</v>
      </c>
      <c r="E17" s="23">
        <v>480000</v>
      </c>
      <c r="F17" s="22" t="s">
        <v>60</v>
      </c>
    </row>
    <row r="18" spans="1:7" ht="15" x14ac:dyDescent="0.25">
      <c r="A18" s="19"/>
      <c r="C18" s="23"/>
    </row>
    <row r="19" spans="1:7" ht="15" x14ac:dyDescent="0.25">
      <c r="A19" s="289" t="s">
        <v>106</v>
      </c>
      <c r="B19" s="309"/>
      <c r="C19" s="308"/>
      <c r="D19" s="308"/>
      <c r="E19" s="308"/>
      <c r="F19" s="308"/>
    </row>
    <row r="20" spans="1:7" x14ac:dyDescent="0.2">
      <c r="C20" s="23"/>
      <c r="D20" s="199"/>
    </row>
    <row r="21" spans="1:7" ht="15" x14ac:dyDescent="0.25">
      <c r="A21" s="149" t="s">
        <v>79</v>
      </c>
    </row>
    <row r="22" spans="1:7" x14ac:dyDescent="0.2">
      <c r="A22" s="20" t="s">
        <v>120</v>
      </c>
      <c r="B22" s="151">
        <v>195</v>
      </c>
      <c r="C22" s="151">
        <v>390</v>
      </c>
      <c r="D22" s="154" t="s">
        <v>59</v>
      </c>
      <c r="E22" s="151">
        <v>1900000</v>
      </c>
      <c r="F22" s="154" t="s">
        <v>60</v>
      </c>
    </row>
    <row r="24" spans="1:7" ht="15" x14ac:dyDescent="0.25">
      <c r="A24" s="149" t="s">
        <v>87</v>
      </c>
      <c r="C24" s="23"/>
    </row>
    <row r="25" spans="1:7" x14ac:dyDescent="0.2">
      <c r="A25" s="20" t="s">
        <v>111</v>
      </c>
      <c r="B25" s="151">
        <v>221</v>
      </c>
      <c r="C25" s="151">
        <v>222</v>
      </c>
      <c r="D25" s="154" t="s">
        <v>59</v>
      </c>
      <c r="E25" s="151">
        <v>1270000</v>
      </c>
      <c r="F25" s="154" t="s">
        <v>60</v>
      </c>
    </row>
    <row r="26" spans="1:7" ht="15" x14ac:dyDescent="0.25">
      <c r="C26" s="23"/>
      <c r="D26" s="23"/>
      <c r="E26" s="78"/>
      <c r="F26" s="78"/>
    </row>
    <row r="27" spans="1:7" ht="15" x14ac:dyDescent="0.2">
      <c r="A27" s="41" t="s">
        <v>1622</v>
      </c>
      <c r="B27" s="70"/>
      <c r="C27" s="73"/>
      <c r="D27" s="73"/>
      <c r="E27" s="73"/>
      <c r="F27" s="71"/>
      <c r="G27" s="135"/>
    </row>
    <row r="28" spans="1:7" x14ac:dyDescent="0.2">
      <c r="A28" s="65" t="s">
        <v>1717</v>
      </c>
      <c r="B28" s="70">
        <v>219</v>
      </c>
      <c r="C28" s="73">
        <v>282</v>
      </c>
      <c r="D28" s="22" t="s">
        <v>59</v>
      </c>
      <c r="E28" s="23">
        <v>820000</v>
      </c>
      <c r="F28" s="71" t="s">
        <v>60</v>
      </c>
      <c r="G28" s="135"/>
    </row>
    <row r="29" spans="1:7" x14ac:dyDescent="0.2">
      <c r="A29" s="65"/>
      <c r="B29" s="70"/>
      <c r="C29" s="73"/>
      <c r="E29" s="23"/>
      <c r="F29" s="71"/>
      <c r="G29" s="135"/>
    </row>
    <row r="30" spans="1:7" ht="15" x14ac:dyDescent="0.25">
      <c r="A30" s="19" t="s">
        <v>1518</v>
      </c>
      <c r="D30" s="23"/>
      <c r="E30" s="78"/>
      <c r="F30" s="78"/>
    </row>
    <row r="31" spans="1:7" s="127" customFormat="1" x14ac:dyDescent="0.2">
      <c r="A31" s="127" t="s">
        <v>1585</v>
      </c>
      <c r="B31" s="180">
        <v>139</v>
      </c>
      <c r="C31" s="130">
        <v>253</v>
      </c>
      <c r="D31" s="180" t="s">
        <v>59</v>
      </c>
      <c r="E31" s="180">
        <v>488000</v>
      </c>
      <c r="F31" s="130" t="s">
        <v>60</v>
      </c>
    </row>
    <row r="32" spans="1:7" s="127" customFormat="1" x14ac:dyDescent="0.2">
      <c r="A32" s="127" t="s">
        <v>1586</v>
      </c>
      <c r="B32" s="180">
        <v>179</v>
      </c>
      <c r="C32" s="130">
        <v>255</v>
      </c>
      <c r="D32" s="180" t="s">
        <v>59</v>
      </c>
      <c r="E32" s="180">
        <v>750000</v>
      </c>
      <c r="F32" s="130" t="s">
        <v>60</v>
      </c>
    </row>
    <row r="33" spans="1:6" ht="15" x14ac:dyDescent="0.25">
      <c r="A33" s="19"/>
    </row>
    <row r="34" spans="1:6" ht="15" x14ac:dyDescent="0.25">
      <c r="A34" s="289" t="s">
        <v>107</v>
      </c>
      <c r="B34" s="309"/>
      <c r="C34" s="308"/>
      <c r="D34" s="308"/>
      <c r="E34" s="308"/>
      <c r="F34" s="308"/>
    </row>
    <row r="35" spans="1:6" ht="15" x14ac:dyDescent="0.25">
      <c r="A35" s="19"/>
    </row>
    <row r="36" spans="1:6" ht="15" x14ac:dyDescent="0.25">
      <c r="A36" s="149" t="s">
        <v>79</v>
      </c>
    </row>
    <row r="37" spans="1:6" x14ac:dyDescent="0.2">
      <c r="A37" s="20" t="s">
        <v>117</v>
      </c>
      <c r="B37" s="151">
        <v>111</v>
      </c>
      <c r="C37" s="151">
        <v>334</v>
      </c>
      <c r="D37" s="154" t="s">
        <v>59</v>
      </c>
      <c r="E37" s="151">
        <v>800000</v>
      </c>
      <c r="F37" s="154" t="s">
        <v>60</v>
      </c>
    </row>
    <row r="39" spans="1:6" ht="15" x14ac:dyDescent="0.25">
      <c r="A39" s="149" t="s">
        <v>87</v>
      </c>
      <c r="C39" s="23"/>
    </row>
    <row r="40" spans="1:6" x14ac:dyDescent="0.2">
      <c r="A40" s="20" t="s">
        <v>123</v>
      </c>
      <c r="B40" s="151">
        <v>116</v>
      </c>
      <c r="C40" s="151">
        <v>286</v>
      </c>
      <c r="D40" s="154" t="s">
        <v>59</v>
      </c>
      <c r="E40" s="151">
        <v>1300000</v>
      </c>
      <c r="F40" s="154" t="s">
        <v>60</v>
      </c>
    </row>
    <row r="41" spans="1:6" ht="15" x14ac:dyDescent="0.25">
      <c r="A41" s="19"/>
    </row>
    <row r="42" spans="1:6" ht="15" x14ac:dyDescent="0.25">
      <c r="D42" s="23"/>
      <c r="E42" s="26"/>
      <c r="F42" s="27"/>
    </row>
    <row r="43" spans="1:6" ht="15" x14ac:dyDescent="0.25">
      <c r="A43" s="289" t="s">
        <v>198</v>
      </c>
      <c r="B43" s="290"/>
      <c r="C43" s="291"/>
      <c r="D43" s="291"/>
      <c r="E43" s="290"/>
      <c r="F43" s="291"/>
    </row>
    <row r="44" spans="1:6" x14ac:dyDescent="0.2">
      <c r="D44" s="23"/>
    </row>
    <row r="45" spans="1:6" ht="15" x14ac:dyDescent="0.25">
      <c r="A45" s="149" t="s">
        <v>79</v>
      </c>
    </row>
    <row r="46" spans="1:6" x14ac:dyDescent="0.2">
      <c r="A46" s="20" t="s">
        <v>124</v>
      </c>
      <c r="B46" s="151">
        <v>720</v>
      </c>
      <c r="C46" s="151">
        <v>432</v>
      </c>
      <c r="D46" s="154" t="s">
        <v>59</v>
      </c>
      <c r="E46" s="151">
        <v>3000000</v>
      </c>
      <c r="F46" s="154" t="s">
        <v>60</v>
      </c>
    </row>
    <row r="47" spans="1:6" x14ac:dyDescent="0.2">
      <c r="B47" s="151"/>
      <c r="C47" s="151"/>
      <c r="D47" s="154"/>
      <c r="E47" s="151"/>
      <c r="F47" s="154"/>
    </row>
    <row r="48" spans="1:6" ht="15" x14ac:dyDescent="0.25">
      <c r="A48" s="149" t="s">
        <v>87</v>
      </c>
      <c r="D48" s="23"/>
      <c r="E48" s="78"/>
      <c r="F48" s="78"/>
    </row>
    <row r="49" spans="1:7" x14ac:dyDescent="0.2">
      <c r="A49" s="20" t="s">
        <v>115</v>
      </c>
      <c r="B49" s="151">
        <v>317</v>
      </c>
      <c r="C49" s="151">
        <v>158</v>
      </c>
      <c r="D49" s="154" t="s">
        <v>59</v>
      </c>
      <c r="E49" s="151">
        <v>2150000</v>
      </c>
      <c r="F49" s="154" t="s">
        <v>60</v>
      </c>
    </row>
    <row r="50" spans="1:7" x14ac:dyDescent="0.2">
      <c r="A50" s="20" t="s">
        <v>121</v>
      </c>
      <c r="B50" s="151">
        <v>521</v>
      </c>
      <c r="C50" s="151">
        <v>335</v>
      </c>
      <c r="D50" s="154" t="s">
        <v>59</v>
      </c>
      <c r="E50" s="151">
        <v>2499000</v>
      </c>
      <c r="F50" s="154" t="s">
        <v>60</v>
      </c>
    </row>
    <row r="51" spans="1:7" x14ac:dyDescent="0.2">
      <c r="A51" s="65" t="s">
        <v>122</v>
      </c>
      <c r="B51" s="153">
        <v>735</v>
      </c>
      <c r="C51" s="153">
        <v>379</v>
      </c>
      <c r="D51" s="153">
        <v>2500000</v>
      </c>
      <c r="E51" s="153">
        <v>2500000</v>
      </c>
      <c r="F51" s="156" t="s">
        <v>1</v>
      </c>
    </row>
    <row r="52" spans="1:7" ht="15" x14ac:dyDescent="0.25">
      <c r="A52" s="110"/>
      <c r="D52" s="23"/>
      <c r="E52" s="78"/>
      <c r="F52" s="78"/>
    </row>
    <row r="53" spans="1:7" ht="15" x14ac:dyDescent="0.25">
      <c r="A53" s="149" t="s">
        <v>110</v>
      </c>
      <c r="D53" s="23"/>
      <c r="F53" s="27"/>
    </row>
    <row r="54" spans="1:7" x14ac:dyDescent="0.2">
      <c r="A54" s="20" t="s">
        <v>116</v>
      </c>
      <c r="B54" s="151">
        <v>578</v>
      </c>
      <c r="C54" s="151">
        <v>66</v>
      </c>
      <c r="D54" s="151" t="s">
        <v>59</v>
      </c>
      <c r="E54" s="151">
        <v>1938000</v>
      </c>
      <c r="F54" s="71" t="s">
        <v>60</v>
      </c>
    </row>
    <row r="55" spans="1:7" ht="15" x14ac:dyDescent="0.25">
      <c r="D55" s="23"/>
      <c r="F55" s="200"/>
    </row>
    <row r="56" spans="1:7" ht="15" x14ac:dyDescent="0.2">
      <c r="A56" s="66" t="s">
        <v>1622</v>
      </c>
      <c r="B56" s="70"/>
      <c r="C56" s="73"/>
      <c r="D56" s="73"/>
      <c r="E56" s="73"/>
      <c r="F56" s="71"/>
      <c r="G56" s="135"/>
    </row>
    <row r="57" spans="1:7" x14ac:dyDescent="0.2">
      <c r="A57" s="65" t="s">
        <v>1718</v>
      </c>
      <c r="B57" s="70">
        <v>378</v>
      </c>
      <c r="C57" s="73">
        <v>163</v>
      </c>
      <c r="D57" s="23" t="s">
        <v>59</v>
      </c>
      <c r="E57" s="23">
        <v>700000</v>
      </c>
      <c r="F57" s="71" t="s">
        <v>60</v>
      </c>
      <c r="G57" s="135"/>
    </row>
    <row r="58" spans="1:7" ht="15" x14ac:dyDescent="0.25">
      <c r="A58" s="110"/>
      <c r="D58" s="23"/>
      <c r="F58" s="200"/>
    </row>
    <row r="59" spans="1:7" ht="15" x14ac:dyDescent="0.25">
      <c r="A59" s="289" t="s">
        <v>199</v>
      </c>
      <c r="B59" s="290"/>
      <c r="C59" s="291"/>
      <c r="D59" s="291"/>
      <c r="E59" s="290"/>
      <c r="F59" s="291"/>
    </row>
    <row r="60" spans="1:7" x14ac:dyDescent="0.2">
      <c r="D60" s="23"/>
    </row>
    <row r="61" spans="1:7" ht="15" x14ac:dyDescent="0.25">
      <c r="A61" s="149" t="s">
        <v>79</v>
      </c>
    </row>
    <row r="62" spans="1:7" x14ac:dyDescent="0.2">
      <c r="A62" s="20" t="s">
        <v>118</v>
      </c>
      <c r="B62" s="151">
        <v>445</v>
      </c>
      <c r="C62" s="151">
        <v>337</v>
      </c>
      <c r="D62" s="154" t="s">
        <v>59</v>
      </c>
      <c r="E62" s="151">
        <v>2400000</v>
      </c>
      <c r="F62" s="154" t="s">
        <v>60</v>
      </c>
    </row>
    <row r="63" spans="1:7" x14ac:dyDescent="0.2">
      <c r="B63" s="151"/>
      <c r="C63" s="151"/>
      <c r="D63" s="154"/>
      <c r="E63" s="151"/>
      <c r="F63" s="154"/>
    </row>
    <row r="64" spans="1:7" x14ac:dyDescent="0.2">
      <c r="B64" s="151"/>
      <c r="C64" s="151"/>
      <c r="D64" s="154"/>
      <c r="E64" s="151"/>
      <c r="F64" s="154"/>
    </row>
    <row r="65" spans="1:9" ht="15" x14ac:dyDescent="0.25">
      <c r="A65" s="289" t="s">
        <v>200</v>
      </c>
      <c r="B65" s="290"/>
      <c r="C65" s="291"/>
      <c r="D65" s="291"/>
      <c r="E65" s="290"/>
      <c r="F65" s="291"/>
    </row>
    <row r="66" spans="1:9" ht="15" x14ac:dyDescent="0.25">
      <c r="C66" s="24"/>
      <c r="F66" s="200"/>
    </row>
    <row r="67" spans="1:9" ht="15" x14ac:dyDescent="0.25">
      <c r="A67" s="19" t="s">
        <v>1515</v>
      </c>
      <c r="D67" s="23"/>
      <c r="E67" s="78"/>
      <c r="F67" s="78"/>
    </row>
    <row r="68" spans="1:9" s="127" customFormat="1" x14ac:dyDescent="0.2">
      <c r="A68" s="127" t="s">
        <v>1587</v>
      </c>
      <c r="B68" s="180">
        <v>154</v>
      </c>
      <c r="C68" s="130">
        <v>252</v>
      </c>
      <c r="D68" s="180" t="s">
        <v>59</v>
      </c>
      <c r="E68" s="180">
        <v>450000</v>
      </c>
      <c r="F68" s="130" t="s">
        <v>60</v>
      </c>
      <c r="G68" s="322"/>
    </row>
    <row r="69" spans="1:9" s="127" customFormat="1" x14ac:dyDescent="0.2">
      <c r="B69" s="180"/>
      <c r="C69" s="130"/>
      <c r="D69" s="180"/>
      <c r="E69" s="180"/>
      <c r="F69" s="130"/>
      <c r="G69" s="322"/>
    </row>
    <row r="70" spans="1:9" s="127" customFormat="1" ht="15" x14ac:dyDescent="0.25">
      <c r="A70" s="323" t="s">
        <v>79</v>
      </c>
      <c r="B70" s="180"/>
      <c r="C70" s="221"/>
      <c r="D70" s="130"/>
      <c r="E70" s="130"/>
      <c r="F70" s="268"/>
    </row>
    <row r="71" spans="1:9" s="65" customFormat="1" x14ac:dyDescent="0.2">
      <c r="A71" s="65" t="s">
        <v>112</v>
      </c>
      <c r="B71" s="70">
        <f>(753.6977+762.4303)/2</f>
        <v>758.06400000000008</v>
      </c>
      <c r="C71" s="74">
        <v>536</v>
      </c>
      <c r="D71" s="73" t="s">
        <v>114</v>
      </c>
      <c r="E71" s="73" t="s">
        <v>113</v>
      </c>
      <c r="F71" s="156" t="s">
        <v>1</v>
      </c>
      <c r="I71" s="201"/>
    </row>
    <row r="72" spans="1:9" ht="15" x14ac:dyDescent="0.25">
      <c r="C72" s="24"/>
      <c r="F72" s="200"/>
    </row>
    <row r="73" spans="1:9" x14ac:dyDescent="0.2">
      <c r="C73" s="23"/>
    </row>
    <row r="74" spans="1:9" ht="15" x14ac:dyDescent="0.25">
      <c r="A74" s="289" t="s">
        <v>2033</v>
      </c>
      <c r="B74" s="290"/>
      <c r="C74" s="291"/>
      <c r="D74" s="291"/>
      <c r="E74" s="290"/>
      <c r="F74" s="291"/>
    </row>
    <row r="75" spans="1:9" x14ac:dyDescent="0.2">
      <c r="C75" s="23"/>
    </row>
    <row r="76" spans="1:9" ht="15" x14ac:dyDescent="0.25">
      <c r="A76" s="19" t="s">
        <v>1518</v>
      </c>
      <c r="C76" s="23"/>
      <c r="F76" s="78"/>
    </row>
    <row r="77" spans="1:9" x14ac:dyDescent="0.2">
      <c r="A77" s="139" t="s">
        <v>1588</v>
      </c>
      <c r="B77" s="70">
        <v>527</v>
      </c>
      <c r="C77" s="70">
        <v>47</v>
      </c>
      <c r="D77" s="158" t="s">
        <v>59</v>
      </c>
      <c r="E77" s="70">
        <v>800000</v>
      </c>
      <c r="F77" s="71" t="s">
        <v>60</v>
      </c>
      <c r="G77" s="135"/>
    </row>
    <row r="78" spans="1:9" ht="15" x14ac:dyDescent="0.25">
      <c r="C78" s="23"/>
      <c r="D78" s="39"/>
      <c r="E78" s="78"/>
      <c r="F78" s="78"/>
    </row>
    <row r="79" spans="1:9" ht="15" x14ac:dyDescent="0.2">
      <c r="A79" s="294" t="s">
        <v>1720</v>
      </c>
      <c r="B79" s="287"/>
      <c r="C79" s="288"/>
      <c r="D79" s="288"/>
      <c r="E79" s="287"/>
      <c r="F79" s="288"/>
      <c r="G79" s="135"/>
    </row>
    <row r="80" spans="1:9" x14ac:dyDescent="0.2">
      <c r="A80" s="65"/>
      <c r="B80" s="70"/>
      <c r="C80" s="73"/>
      <c r="D80" s="73"/>
      <c r="E80" s="70"/>
      <c r="F80" s="71"/>
      <c r="G80" s="135"/>
    </row>
    <row r="81" spans="1:7" ht="15" x14ac:dyDescent="0.2">
      <c r="A81" s="41" t="s">
        <v>1622</v>
      </c>
      <c r="B81" s="70"/>
      <c r="C81" s="73"/>
      <c r="D81" s="70"/>
      <c r="E81" s="79"/>
      <c r="F81" s="79"/>
      <c r="G81" s="135"/>
    </row>
    <row r="82" spans="1:7" x14ac:dyDescent="0.2">
      <c r="A82" s="65" t="s">
        <v>1719</v>
      </c>
      <c r="B82" s="70">
        <v>16563.68</v>
      </c>
      <c r="C82" s="70">
        <v>2262</v>
      </c>
      <c r="D82" s="22" t="s">
        <v>59</v>
      </c>
      <c r="E82" s="23">
        <v>1400000</v>
      </c>
      <c r="F82" s="73" t="s">
        <v>60</v>
      </c>
      <c r="G82" s="135"/>
    </row>
    <row r="83" spans="1:7" x14ac:dyDescent="0.2">
      <c r="C83" s="23"/>
    </row>
    <row r="84" spans="1:7" ht="15" x14ac:dyDescent="0.25">
      <c r="A84" s="19"/>
    </row>
    <row r="85" spans="1:7" ht="15" x14ac:dyDescent="0.25">
      <c r="A85" s="289" t="s">
        <v>109</v>
      </c>
      <c r="B85" s="309"/>
      <c r="C85" s="308"/>
      <c r="D85" s="308"/>
      <c r="E85" s="308"/>
      <c r="F85" s="310"/>
    </row>
    <row r="86" spans="1:7" ht="15" x14ac:dyDescent="0.25">
      <c r="A86" s="19"/>
    </row>
    <row r="87" spans="1:7" ht="15" x14ac:dyDescent="0.25">
      <c r="A87" s="149" t="s">
        <v>87</v>
      </c>
      <c r="B87" s="314"/>
      <c r="C87" s="315"/>
      <c r="D87" s="315"/>
      <c r="E87" s="315"/>
      <c r="F87" s="317"/>
    </row>
    <row r="88" spans="1:7" x14ac:dyDescent="0.2">
      <c r="A88" s="20" t="s">
        <v>119</v>
      </c>
      <c r="B88" s="153">
        <v>3041</v>
      </c>
      <c r="C88" s="153"/>
      <c r="D88" s="153" t="s">
        <v>59</v>
      </c>
      <c r="E88" s="153">
        <v>329</v>
      </c>
      <c r="F88" s="156" t="s">
        <v>60</v>
      </c>
    </row>
    <row r="89" spans="1:7" x14ac:dyDescent="0.2">
      <c r="A89" s="20" t="s">
        <v>119</v>
      </c>
      <c r="B89" s="23">
        <v>8584</v>
      </c>
      <c r="D89" s="153" t="s">
        <v>59</v>
      </c>
      <c r="E89" s="22">
        <v>303</v>
      </c>
      <c r="F89" s="156" t="s">
        <v>60</v>
      </c>
    </row>
    <row r="90" spans="1:7" x14ac:dyDescent="0.2">
      <c r="C90" s="24"/>
      <c r="D90" s="23"/>
    </row>
    <row r="91" spans="1:7" ht="15" x14ac:dyDescent="0.25">
      <c r="A91" s="19"/>
    </row>
    <row r="92" spans="1:7" ht="15" x14ac:dyDescent="0.25">
      <c r="A92" s="19"/>
    </row>
    <row r="93" spans="1:7" ht="15" x14ac:dyDescent="0.25">
      <c r="A93" s="19"/>
    </row>
    <row r="94" spans="1:7" ht="15" x14ac:dyDescent="0.25">
      <c r="D94" s="23"/>
      <c r="E94" s="78"/>
      <c r="F94" s="78"/>
    </row>
    <row r="95" spans="1:7" ht="15" x14ac:dyDescent="0.25">
      <c r="D95" s="78"/>
      <c r="F95" s="78"/>
    </row>
    <row r="96" spans="1:7" x14ac:dyDescent="0.2">
      <c r="D96" s="23"/>
    </row>
    <row r="97" spans="1:6" ht="15" x14ac:dyDescent="0.25">
      <c r="A97" s="19"/>
      <c r="D97" s="23"/>
    </row>
    <row r="98" spans="1:6" x14ac:dyDescent="0.2">
      <c r="B98" s="22"/>
      <c r="E98" s="23"/>
    </row>
    <row r="99" spans="1:6" ht="15" x14ac:dyDescent="0.25">
      <c r="A99" s="19"/>
    </row>
    <row r="100" spans="1:6" ht="15" x14ac:dyDescent="0.25">
      <c r="A100" s="19"/>
      <c r="B100" s="77"/>
      <c r="C100" s="78"/>
      <c r="D100" s="78"/>
      <c r="F100" s="202"/>
    </row>
    <row r="101" spans="1:6" ht="15" x14ac:dyDescent="0.25">
      <c r="A101" s="19"/>
      <c r="B101" s="77"/>
      <c r="C101" s="78"/>
      <c r="D101" s="78"/>
      <c r="F101" s="202"/>
    </row>
    <row r="102" spans="1:6" ht="15" x14ac:dyDescent="0.25">
      <c r="A102" s="19"/>
    </row>
    <row r="103" spans="1:6" ht="15" x14ac:dyDescent="0.25">
      <c r="C103" s="23"/>
      <c r="E103" s="78"/>
      <c r="F103" s="78"/>
    </row>
    <row r="104" spans="1:6" ht="15" x14ac:dyDescent="0.25">
      <c r="C104" s="23"/>
      <c r="F104" s="78"/>
    </row>
    <row r="105" spans="1:6" x14ac:dyDescent="0.2">
      <c r="B105" s="75"/>
      <c r="C105" s="20"/>
      <c r="D105" s="20"/>
      <c r="F105" s="20"/>
    </row>
    <row r="106" spans="1:6" ht="15" x14ac:dyDescent="0.25">
      <c r="A106" s="19"/>
    </row>
    <row r="107" spans="1:6" ht="15" x14ac:dyDescent="0.25">
      <c r="C107" s="23"/>
      <c r="D107" s="23"/>
      <c r="F107" s="200"/>
    </row>
    <row r="108" spans="1:6" ht="15" x14ac:dyDescent="0.25">
      <c r="A108" s="19"/>
      <c r="C108" s="23"/>
    </row>
    <row r="109" spans="1:6" ht="15" x14ac:dyDescent="0.25">
      <c r="A109" s="19"/>
      <c r="C109" s="23"/>
    </row>
    <row r="110" spans="1:6" ht="15" x14ac:dyDescent="0.25">
      <c r="C110" s="23"/>
      <c r="D110" s="23"/>
      <c r="E110" s="78"/>
      <c r="F110" s="78"/>
    </row>
    <row r="111" spans="1:6" ht="15" x14ac:dyDescent="0.25">
      <c r="A111" s="19"/>
    </row>
    <row r="112" spans="1:6" ht="15" x14ac:dyDescent="0.25">
      <c r="A112" s="19"/>
    </row>
    <row r="113" spans="1:6" ht="15" x14ac:dyDescent="0.25">
      <c r="C113" s="24"/>
      <c r="D113" s="23"/>
      <c r="F113" s="200"/>
    </row>
    <row r="114" spans="1:6" ht="15" x14ac:dyDescent="0.25">
      <c r="A114" s="19"/>
    </row>
    <row r="115" spans="1:6" ht="15" x14ac:dyDescent="0.25">
      <c r="A115" s="19"/>
    </row>
    <row r="116" spans="1:6" ht="15" x14ac:dyDescent="0.25">
      <c r="A116" s="19"/>
      <c r="C116" s="23"/>
    </row>
    <row r="117" spans="1:6" ht="15" x14ac:dyDescent="0.25">
      <c r="A117" s="19"/>
      <c r="C117" s="23"/>
    </row>
    <row r="118" spans="1:6" ht="15" x14ac:dyDescent="0.25">
      <c r="C118" s="23"/>
      <c r="D118" s="23"/>
      <c r="E118" s="78"/>
      <c r="F118" s="78"/>
    </row>
    <row r="119" spans="1:6" ht="15" x14ac:dyDescent="0.25">
      <c r="A119" s="19"/>
    </row>
    <row r="120" spans="1:6" ht="15" x14ac:dyDescent="0.25">
      <c r="A120" s="19"/>
    </row>
    <row r="121" spans="1:6" x14ac:dyDescent="0.2">
      <c r="C121" s="23"/>
      <c r="E121" s="23"/>
    </row>
    <row r="122" spans="1:6" x14ac:dyDescent="0.2">
      <c r="C122" s="23"/>
      <c r="E122" s="23"/>
    </row>
    <row r="123" spans="1:6" ht="15" x14ac:dyDescent="0.25">
      <c r="A123" s="19"/>
    </row>
    <row r="124" spans="1:6" ht="15" x14ac:dyDescent="0.25">
      <c r="A124" s="19"/>
    </row>
    <row r="125" spans="1:6" ht="15" x14ac:dyDescent="0.25">
      <c r="A125" s="19"/>
    </row>
    <row r="126" spans="1:6" ht="15" x14ac:dyDescent="0.25">
      <c r="A126" s="19"/>
      <c r="C126" s="23"/>
    </row>
    <row r="127" spans="1:6" ht="15" x14ac:dyDescent="0.25">
      <c r="A127" s="19"/>
      <c r="C127" s="23"/>
    </row>
    <row r="128" spans="1:6" ht="15" x14ac:dyDescent="0.25">
      <c r="C128" s="23"/>
      <c r="E128" s="78"/>
      <c r="F128" s="78"/>
    </row>
    <row r="129" spans="1:6" ht="15" x14ac:dyDescent="0.25">
      <c r="A129" s="19"/>
      <c r="C129" s="23"/>
      <c r="E129" s="78"/>
      <c r="F129" s="78"/>
    </row>
    <row r="130" spans="1:6" ht="15" x14ac:dyDescent="0.25">
      <c r="A130" s="19"/>
      <c r="E130" s="23"/>
    </row>
    <row r="131" spans="1:6" ht="15" x14ac:dyDescent="0.25">
      <c r="A131" s="19"/>
      <c r="E131" s="23"/>
    </row>
    <row r="132" spans="1:6" ht="15" x14ac:dyDescent="0.25">
      <c r="A132" s="19"/>
      <c r="E132" s="23"/>
    </row>
    <row r="133" spans="1:6" ht="15" x14ac:dyDescent="0.25">
      <c r="A133" s="19"/>
      <c r="E133" s="23"/>
    </row>
    <row r="134" spans="1:6" ht="15" x14ac:dyDescent="0.25">
      <c r="A134" s="19"/>
      <c r="E134" s="23"/>
    </row>
    <row r="135" spans="1:6" ht="15" x14ac:dyDescent="0.25">
      <c r="A135" s="19"/>
      <c r="E135" s="23"/>
    </row>
    <row r="136" spans="1:6" x14ac:dyDescent="0.2">
      <c r="E136" s="23"/>
    </row>
    <row r="137" spans="1:6" ht="15" x14ac:dyDescent="0.25">
      <c r="A137" s="19"/>
      <c r="E137" s="23"/>
    </row>
    <row r="138" spans="1:6" ht="15" x14ac:dyDescent="0.25">
      <c r="A138" s="19"/>
      <c r="E138" s="23"/>
    </row>
    <row r="139" spans="1:6" x14ac:dyDescent="0.2">
      <c r="E139" s="23"/>
    </row>
    <row r="140" spans="1:6" ht="15" x14ac:dyDescent="0.25">
      <c r="A140" s="19"/>
      <c r="E140" s="23"/>
    </row>
    <row r="141" spans="1:6" ht="15" x14ac:dyDescent="0.25">
      <c r="A141" s="19"/>
      <c r="E141" s="23"/>
    </row>
    <row r="142" spans="1:6" ht="15" x14ac:dyDescent="0.25">
      <c r="A142" s="19"/>
      <c r="E142" s="23"/>
    </row>
    <row r="143" spans="1:6" ht="15" x14ac:dyDescent="0.25">
      <c r="A143" s="19"/>
      <c r="C143" s="23"/>
    </row>
    <row r="144" spans="1:6" ht="15" x14ac:dyDescent="0.25">
      <c r="A144" s="19"/>
      <c r="C144" s="23"/>
    </row>
    <row r="145" spans="1:6" ht="15" x14ac:dyDescent="0.25">
      <c r="A145" s="19"/>
      <c r="C145" s="23"/>
    </row>
    <row r="146" spans="1:6" x14ac:dyDescent="0.2">
      <c r="C146" s="23"/>
      <c r="E146" s="23"/>
    </row>
    <row r="147" spans="1:6" x14ac:dyDescent="0.2">
      <c r="C147" s="23"/>
      <c r="E147" s="23"/>
    </row>
    <row r="148" spans="1:6" x14ac:dyDescent="0.2">
      <c r="C148" s="23"/>
      <c r="E148" s="23"/>
    </row>
    <row r="149" spans="1:6" ht="15" x14ac:dyDescent="0.25">
      <c r="A149" s="19"/>
    </row>
    <row r="150" spans="1:6" ht="15" x14ac:dyDescent="0.25">
      <c r="A150" s="19"/>
      <c r="C150" s="23"/>
    </row>
    <row r="151" spans="1:6" ht="15" x14ac:dyDescent="0.25">
      <c r="A151" s="19"/>
      <c r="C151" s="23"/>
    </row>
    <row r="152" spans="1:6" ht="15" x14ac:dyDescent="0.25">
      <c r="A152" s="19"/>
      <c r="C152" s="23"/>
    </row>
    <row r="153" spans="1:6" ht="15" x14ac:dyDescent="0.25">
      <c r="A153" s="25"/>
      <c r="C153" s="23"/>
      <c r="D153" s="23"/>
      <c r="E153" s="78"/>
      <c r="F153" s="78"/>
    </row>
    <row r="154" spans="1:6" x14ac:dyDescent="0.2">
      <c r="A154" s="25"/>
      <c r="C154" s="23"/>
      <c r="D154" s="23"/>
    </row>
    <row r="155" spans="1:6" ht="15" x14ac:dyDescent="0.25">
      <c r="A155" s="19"/>
      <c r="C155" s="23"/>
      <c r="D155" s="23"/>
    </row>
    <row r="156" spans="1:6" x14ac:dyDescent="0.2">
      <c r="C156" s="23"/>
      <c r="E156" s="23"/>
    </row>
    <row r="157" spans="1:6" x14ac:dyDescent="0.2">
      <c r="C157" s="23"/>
      <c r="E157" s="23"/>
    </row>
    <row r="158" spans="1:6" x14ac:dyDescent="0.2">
      <c r="C158" s="23"/>
      <c r="E158" s="23"/>
    </row>
    <row r="159" spans="1:6" x14ac:dyDescent="0.2">
      <c r="C159" s="23"/>
      <c r="E159" s="23"/>
    </row>
    <row r="160" spans="1:6" x14ac:dyDescent="0.2">
      <c r="A160" s="25"/>
      <c r="C160" s="23"/>
      <c r="D160" s="23"/>
    </row>
    <row r="161" spans="1:6" ht="15" x14ac:dyDescent="0.25">
      <c r="A161" s="19"/>
    </row>
    <row r="162" spans="1:6" ht="15" x14ac:dyDescent="0.25">
      <c r="A162" s="19"/>
    </row>
    <row r="163" spans="1:6" ht="15" x14ac:dyDescent="0.25">
      <c r="A163" s="19"/>
    </row>
    <row r="164" spans="1:6" x14ac:dyDescent="0.2">
      <c r="C164" s="203"/>
    </row>
    <row r="165" spans="1:6" ht="15" x14ac:dyDescent="0.25">
      <c r="A165" s="27"/>
      <c r="C165" s="203"/>
      <c r="E165" s="204"/>
    </row>
    <row r="167" spans="1:6" ht="15" x14ac:dyDescent="0.25">
      <c r="A167" s="19"/>
    </row>
    <row r="168" spans="1:6" x14ac:dyDescent="0.2">
      <c r="A168" s="143"/>
      <c r="C168" s="203"/>
    </row>
    <row r="169" spans="1:6" ht="15" x14ac:dyDescent="0.25">
      <c r="A169" s="324"/>
      <c r="B169" s="314"/>
      <c r="C169" s="315"/>
      <c r="D169" s="315"/>
      <c r="E169" s="315"/>
      <c r="F169" s="317"/>
    </row>
    <row r="170" spans="1:6" ht="15" x14ac:dyDescent="0.25">
      <c r="A170" s="324"/>
      <c r="B170" s="314"/>
      <c r="C170" s="315"/>
      <c r="D170" s="315"/>
      <c r="E170" s="315"/>
      <c r="F170" s="317"/>
    </row>
    <row r="171" spans="1:6" x14ac:dyDescent="0.2">
      <c r="C171" s="23"/>
    </row>
    <row r="172" spans="1:6" x14ac:dyDescent="0.2">
      <c r="C172" s="23"/>
      <c r="E172" s="23"/>
    </row>
    <row r="173" spans="1:6" x14ac:dyDescent="0.2">
      <c r="C173" s="23"/>
      <c r="E173" s="23"/>
    </row>
    <row r="174" spans="1:6" ht="15" x14ac:dyDescent="0.25">
      <c r="A174" s="19"/>
      <c r="C174" s="23"/>
      <c r="E174" s="23"/>
    </row>
    <row r="175" spans="1:6" x14ac:dyDescent="0.2">
      <c r="C175" s="23"/>
      <c r="E175" s="23"/>
    </row>
    <row r="176" spans="1:6" x14ac:dyDescent="0.2">
      <c r="C176" s="23"/>
      <c r="E176" s="23"/>
    </row>
    <row r="177" spans="1:5" x14ac:dyDescent="0.2">
      <c r="C177" s="23"/>
      <c r="E177" s="23"/>
    </row>
    <row r="179" spans="1:5" ht="15" x14ac:dyDescent="0.25">
      <c r="A179" s="19"/>
    </row>
    <row r="180" spans="1:5" ht="15" x14ac:dyDescent="0.25">
      <c r="C180" s="203"/>
      <c r="D180" s="24"/>
      <c r="E180" s="204"/>
    </row>
    <row r="182" spans="1:5" ht="15" x14ac:dyDescent="0.25">
      <c r="A182" s="19"/>
    </row>
    <row r="184" spans="1:5" ht="15" x14ac:dyDescent="0.25">
      <c r="A184" s="19"/>
    </row>
    <row r="185" spans="1:5" x14ac:dyDescent="0.2">
      <c r="C185" s="203"/>
    </row>
    <row r="186" spans="1:5" x14ac:dyDescent="0.2">
      <c r="C186" s="203"/>
    </row>
    <row r="187" spans="1:5" x14ac:dyDescent="0.2">
      <c r="C187" s="203"/>
    </row>
    <row r="188" spans="1:5" x14ac:dyDescent="0.2">
      <c r="C188" s="203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75" right="0.75" top="1" bottom="1" header="0.5" footer="0.5"/>
  <pageSetup paperSize="9" scale="53" orientation="portrait" cellComments="asDisplayed" r:id="rId1"/>
  <headerFooter alignWithMargins="0">
    <oddFooter>&amp;R&amp;P</oddFooter>
  </headerFooter>
  <rowBreaks count="1" manualBreakCount="1">
    <brk id="1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K154"/>
  <sheetViews>
    <sheetView zoomScale="90" zoomScaleNormal="90" zoomScaleSheetLayoutView="75" workbookViewId="0">
      <pane ySplit="7" topLeftCell="A44" activePane="bottomLeft" state="frozen"/>
      <selection activeCell="F38" sqref="F38"/>
      <selection pane="bottomLeft" activeCell="A2" sqref="A2"/>
    </sheetView>
  </sheetViews>
  <sheetFormatPr defaultColWidth="9.140625" defaultRowHeight="12.75" x14ac:dyDescent="0.2"/>
  <cols>
    <col min="1" max="1" width="50.7109375" style="4" customWidth="1"/>
    <col min="2" max="2" width="17.85546875" style="4" customWidth="1"/>
    <col min="3" max="3" width="14.42578125" style="16" customWidth="1"/>
    <col min="4" max="4" width="18.5703125" style="4" customWidth="1"/>
    <col min="5" max="5" width="22" style="4" customWidth="1"/>
    <col min="6" max="6" width="13.5703125" style="4" customWidth="1"/>
    <col min="7" max="7" width="17.140625" style="4" customWidth="1"/>
    <col min="8" max="16384" width="9.140625" style="4"/>
  </cols>
  <sheetData>
    <row r="2" spans="1:7" x14ac:dyDescent="0.2">
      <c r="A2" s="1" t="s">
        <v>2053</v>
      </c>
    </row>
    <row r="3" spans="1:7" x14ac:dyDescent="0.2">
      <c r="A3" s="1" t="s">
        <v>2034</v>
      </c>
    </row>
    <row r="4" spans="1:7" x14ac:dyDescent="0.2">
      <c r="A4" s="2" t="s">
        <v>34</v>
      </c>
    </row>
    <row r="6" spans="1:7" ht="26.25" customHeight="1" x14ac:dyDescent="0.2">
      <c r="A6" s="325" t="s">
        <v>53</v>
      </c>
      <c r="B6" s="325" t="s">
        <v>11</v>
      </c>
      <c r="C6" s="326" t="s">
        <v>12</v>
      </c>
      <c r="D6" s="325" t="s">
        <v>13</v>
      </c>
      <c r="E6" s="325"/>
      <c r="F6" s="325" t="s">
        <v>10</v>
      </c>
    </row>
    <row r="7" spans="1:7" ht="27" customHeight="1" x14ac:dyDescent="0.2">
      <c r="A7" s="325"/>
      <c r="B7" s="325"/>
      <c r="C7" s="326"/>
      <c r="D7" s="283" t="s">
        <v>71</v>
      </c>
      <c r="E7" s="283" t="s">
        <v>72</v>
      </c>
      <c r="F7" s="325"/>
    </row>
    <row r="9" spans="1:7" s="42" customFormat="1" x14ac:dyDescent="0.2">
      <c r="A9" s="327" t="s">
        <v>2054</v>
      </c>
      <c r="B9" s="327"/>
      <c r="C9" s="327"/>
      <c r="D9" s="327"/>
      <c r="E9" s="327"/>
      <c r="F9" s="327"/>
      <c r="G9" s="59"/>
    </row>
    <row r="10" spans="1:7" s="42" customFormat="1" x14ac:dyDescent="0.2">
      <c r="A10" s="1"/>
      <c r="C10" s="54"/>
      <c r="G10" s="59"/>
    </row>
    <row r="11" spans="1:7" s="42" customFormat="1" x14ac:dyDescent="0.2">
      <c r="A11" s="1" t="s">
        <v>1518</v>
      </c>
      <c r="C11" s="54"/>
      <c r="G11" s="59"/>
    </row>
    <row r="12" spans="1:7" s="42" customFormat="1" x14ac:dyDescent="0.2">
      <c r="A12" s="42" t="s">
        <v>1562</v>
      </c>
      <c r="B12" s="162" t="s">
        <v>82</v>
      </c>
      <c r="C12" s="44">
        <v>6.4</v>
      </c>
      <c r="D12" s="45" t="s">
        <v>59</v>
      </c>
      <c r="E12" s="46">
        <v>114500</v>
      </c>
      <c r="F12" s="45" t="s">
        <v>60</v>
      </c>
      <c r="G12" s="59"/>
    </row>
    <row r="13" spans="1:7" s="42" customFormat="1" x14ac:dyDescent="0.2">
      <c r="B13" s="162"/>
      <c r="C13" s="44"/>
      <c r="D13" s="45"/>
      <c r="E13" s="46"/>
      <c r="F13" s="45"/>
      <c r="G13" s="59"/>
    </row>
    <row r="14" spans="1:7" s="42" customFormat="1" x14ac:dyDescent="0.2">
      <c r="A14" s="327" t="s">
        <v>1563</v>
      </c>
      <c r="B14" s="327"/>
      <c r="C14" s="327"/>
      <c r="D14" s="327"/>
      <c r="E14" s="327"/>
      <c r="F14" s="327"/>
      <c r="G14" s="59"/>
    </row>
    <row r="15" spans="1:7" s="42" customFormat="1" x14ac:dyDescent="0.2">
      <c r="A15" s="1"/>
      <c r="C15" s="54"/>
      <c r="G15" s="59"/>
    </row>
    <row r="16" spans="1:7" s="42" customFormat="1" x14ac:dyDescent="0.2">
      <c r="A16" s="1" t="s">
        <v>1518</v>
      </c>
      <c r="C16" s="54"/>
      <c r="G16" s="59"/>
    </row>
    <row r="17" spans="1:7" s="42" customFormat="1" x14ac:dyDescent="0.2">
      <c r="A17" s="42" t="s">
        <v>1564</v>
      </c>
      <c r="B17" s="162" t="s">
        <v>82</v>
      </c>
      <c r="C17" s="44">
        <v>7.33</v>
      </c>
      <c r="D17" s="46" t="s">
        <v>59</v>
      </c>
      <c r="E17" s="46">
        <v>49100</v>
      </c>
      <c r="F17" s="45" t="s">
        <v>60</v>
      </c>
      <c r="G17" s="59"/>
    </row>
    <row r="18" spans="1:7" s="42" customFormat="1" x14ac:dyDescent="0.2">
      <c r="B18" s="162"/>
      <c r="C18" s="44"/>
      <c r="D18" s="46"/>
      <c r="E18" s="46"/>
      <c r="F18" s="45"/>
      <c r="G18" s="59"/>
    </row>
    <row r="19" spans="1:7" s="42" customFormat="1" x14ac:dyDescent="0.2">
      <c r="A19" s="327" t="s">
        <v>1565</v>
      </c>
      <c r="B19" s="327"/>
      <c r="C19" s="327"/>
      <c r="D19" s="327"/>
      <c r="E19" s="327"/>
      <c r="F19" s="327"/>
      <c r="G19" s="59"/>
    </row>
    <row r="20" spans="1:7" s="42" customFormat="1" x14ac:dyDescent="0.2">
      <c r="A20" s="1"/>
      <c r="C20" s="54"/>
      <c r="G20" s="59"/>
    </row>
    <row r="21" spans="1:7" s="42" customFormat="1" x14ac:dyDescent="0.2">
      <c r="A21" s="47" t="s">
        <v>1732</v>
      </c>
      <c r="B21" s="162"/>
      <c r="C21" s="205"/>
      <c r="D21" s="162"/>
      <c r="E21" s="64"/>
      <c r="F21" s="162"/>
    </row>
    <row r="22" spans="1:7" s="52" customFormat="1" x14ac:dyDescent="0.2">
      <c r="A22" s="63" t="s">
        <v>1731</v>
      </c>
      <c r="B22" s="49" t="s">
        <v>82</v>
      </c>
      <c r="C22" s="163">
        <v>33.42</v>
      </c>
      <c r="D22" s="49" t="s">
        <v>59</v>
      </c>
      <c r="E22" s="48" t="s">
        <v>1733</v>
      </c>
      <c r="F22" s="49" t="s">
        <v>60</v>
      </c>
    </row>
    <row r="23" spans="1:7" s="52" customFormat="1" x14ac:dyDescent="0.2">
      <c r="A23" s="63"/>
      <c r="B23" s="49"/>
      <c r="C23" s="163"/>
      <c r="D23" s="49"/>
      <c r="E23" s="48"/>
      <c r="F23" s="49"/>
    </row>
    <row r="24" spans="1:7" s="42" customFormat="1" x14ac:dyDescent="0.2">
      <c r="A24" s="1" t="s">
        <v>1566</v>
      </c>
      <c r="B24" s="45"/>
      <c r="C24" s="44"/>
      <c r="D24" s="45"/>
      <c r="E24" s="14"/>
      <c r="F24" s="14"/>
      <c r="G24" s="59"/>
    </row>
    <row r="25" spans="1:7" s="42" customFormat="1" x14ac:dyDescent="0.2">
      <c r="A25" s="42" t="s">
        <v>1567</v>
      </c>
      <c r="B25" s="162" t="s">
        <v>82</v>
      </c>
      <c r="C25" s="44">
        <v>3.31</v>
      </c>
      <c r="D25" s="46">
        <v>74100</v>
      </c>
      <c r="E25" s="46">
        <v>80300</v>
      </c>
      <c r="F25" s="45">
        <v>8.4</v>
      </c>
      <c r="G25" s="59"/>
    </row>
    <row r="27" spans="1:7" s="145" customFormat="1" x14ac:dyDescent="0.2">
      <c r="A27" s="146"/>
      <c r="B27" s="164"/>
      <c r="C27" s="165"/>
      <c r="D27" s="171"/>
      <c r="E27" s="171"/>
      <c r="F27" s="172"/>
      <c r="G27" s="168"/>
    </row>
    <row r="28" spans="1:7" s="145" customFormat="1" x14ac:dyDescent="0.2">
      <c r="A28" s="1" t="s">
        <v>1515</v>
      </c>
      <c r="B28" s="42"/>
      <c r="C28" s="44"/>
      <c r="D28" s="173"/>
      <c r="E28" s="173"/>
      <c r="F28" s="173"/>
      <c r="G28" s="168"/>
    </row>
    <row r="29" spans="1:7" s="145" customFormat="1" x14ac:dyDescent="0.2">
      <c r="A29" s="52" t="s">
        <v>1569</v>
      </c>
      <c r="B29" s="162" t="s">
        <v>82</v>
      </c>
      <c r="C29" s="163">
        <v>6.07</v>
      </c>
      <c r="D29" s="169" t="s">
        <v>59</v>
      </c>
      <c r="E29" s="169">
        <v>74100</v>
      </c>
      <c r="F29" s="170" t="s">
        <v>60</v>
      </c>
      <c r="G29" s="168"/>
    </row>
    <row r="30" spans="1:7" s="145" customFormat="1" x14ac:dyDescent="0.2">
      <c r="A30" s="42" t="s">
        <v>1570</v>
      </c>
      <c r="B30" s="45" t="s">
        <v>82</v>
      </c>
      <c r="C30" s="44">
        <v>2.74</v>
      </c>
      <c r="D30" s="174" t="s">
        <v>59</v>
      </c>
      <c r="E30" s="174">
        <v>79800</v>
      </c>
      <c r="F30" s="173" t="s">
        <v>60</v>
      </c>
      <c r="G30" s="168"/>
    </row>
    <row r="31" spans="1:7" s="145" customFormat="1" x14ac:dyDescent="0.2">
      <c r="A31" s="42" t="s">
        <v>1571</v>
      </c>
      <c r="B31" s="45" t="s">
        <v>82</v>
      </c>
      <c r="C31" s="44">
        <v>9.52</v>
      </c>
      <c r="D31" s="46">
        <v>74100</v>
      </c>
      <c r="E31" s="46">
        <v>86500</v>
      </c>
      <c r="F31" s="45">
        <v>16.7</v>
      </c>
      <c r="G31" s="168"/>
    </row>
    <row r="32" spans="1:7" s="145" customFormat="1" x14ac:dyDescent="0.2">
      <c r="A32" s="146"/>
      <c r="B32" s="164"/>
      <c r="C32" s="165"/>
      <c r="D32" s="166"/>
      <c r="E32" s="147"/>
      <c r="F32" s="167"/>
      <c r="G32" s="168"/>
    </row>
    <row r="33" spans="1:7" s="145" customFormat="1" x14ac:dyDescent="0.2">
      <c r="A33" s="146"/>
      <c r="B33" s="164"/>
      <c r="C33" s="165"/>
      <c r="D33" s="166"/>
      <c r="E33" s="147"/>
      <c r="F33" s="167"/>
      <c r="G33" s="168"/>
    </row>
    <row r="34" spans="1:7" s="42" customFormat="1" x14ac:dyDescent="0.2">
      <c r="A34" s="47" t="s">
        <v>1622</v>
      </c>
      <c r="B34" s="162"/>
      <c r="C34" s="205"/>
      <c r="D34" s="64"/>
      <c r="E34" s="45"/>
      <c r="F34" s="63"/>
    </row>
    <row r="35" spans="1:7" s="52" customFormat="1" x14ac:dyDescent="0.2">
      <c r="A35" s="53" t="s">
        <v>1721</v>
      </c>
      <c r="B35" s="162" t="s">
        <v>82</v>
      </c>
      <c r="C35" s="205">
        <v>4.5</v>
      </c>
      <c r="D35" s="64" t="s">
        <v>59</v>
      </c>
      <c r="E35" s="48">
        <v>134000</v>
      </c>
      <c r="F35" s="206" t="s">
        <v>60</v>
      </c>
    </row>
    <row r="36" spans="1:7" s="42" customFormat="1" x14ac:dyDescent="0.2">
      <c r="A36" s="63" t="s">
        <v>1723</v>
      </c>
      <c r="B36" s="162" t="s">
        <v>82</v>
      </c>
      <c r="C36" s="205">
        <v>1.417</v>
      </c>
      <c r="D36" s="64" t="s">
        <v>59</v>
      </c>
      <c r="E36" s="46">
        <v>120000</v>
      </c>
      <c r="F36" s="206" t="s">
        <v>60</v>
      </c>
    </row>
    <row r="37" spans="1:7" s="42" customFormat="1" x14ac:dyDescent="0.2">
      <c r="A37" s="63" t="s">
        <v>1724</v>
      </c>
      <c r="B37" s="162" t="s">
        <v>1575</v>
      </c>
      <c r="C37" s="205">
        <v>1.48</v>
      </c>
      <c r="D37" s="64">
        <v>240000</v>
      </c>
      <c r="E37" s="46">
        <v>250000</v>
      </c>
      <c r="F37" s="206">
        <f>SUM(E37-D37)/D37*100</f>
        <v>4.1666666666666661</v>
      </c>
    </row>
    <row r="38" spans="1:7" s="42" customFormat="1" x14ac:dyDescent="0.2">
      <c r="A38" s="63" t="s">
        <v>1725</v>
      </c>
      <c r="B38" s="162" t="s">
        <v>82</v>
      </c>
      <c r="C38" s="205">
        <v>7.11</v>
      </c>
      <c r="D38" s="64" t="s">
        <v>59</v>
      </c>
      <c r="E38" s="46">
        <v>98000</v>
      </c>
      <c r="F38" s="206" t="s">
        <v>60</v>
      </c>
    </row>
    <row r="39" spans="1:7" s="42" customFormat="1" x14ac:dyDescent="0.2">
      <c r="A39" s="63" t="s">
        <v>1726</v>
      </c>
      <c r="B39" s="162" t="s">
        <v>82</v>
      </c>
      <c r="C39" s="205">
        <v>5.8760000000000003</v>
      </c>
      <c r="D39" s="64" t="s">
        <v>59</v>
      </c>
      <c r="E39" s="46">
        <v>85000</v>
      </c>
      <c r="F39" s="206" t="s">
        <v>60</v>
      </c>
    </row>
    <row r="40" spans="1:7" s="42" customFormat="1" x14ac:dyDescent="0.2">
      <c r="A40" s="63" t="s">
        <v>1727</v>
      </c>
      <c r="B40" s="162" t="s">
        <v>82</v>
      </c>
      <c r="C40" s="205">
        <v>3.7959999999999998</v>
      </c>
      <c r="D40" s="64" t="s">
        <v>59</v>
      </c>
      <c r="E40" s="46">
        <v>76000</v>
      </c>
      <c r="F40" s="206" t="s">
        <v>60</v>
      </c>
    </row>
    <row r="41" spans="1:7" s="42" customFormat="1" x14ac:dyDescent="0.2">
      <c r="A41" s="63" t="s">
        <v>1728</v>
      </c>
      <c r="B41" s="162" t="s">
        <v>82</v>
      </c>
      <c r="C41" s="205">
        <v>4.7</v>
      </c>
      <c r="D41" s="64">
        <v>86000</v>
      </c>
      <c r="E41" s="46">
        <v>90000</v>
      </c>
      <c r="F41" s="206">
        <f>SUM(E41-D41)/D41*100</f>
        <v>4.6511627906976747</v>
      </c>
    </row>
    <row r="42" spans="1:7" s="42" customFormat="1" x14ac:dyDescent="0.2">
      <c r="A42" s="42" t="s">
        <v>1722</v>
      </c>
      <c r="B42" s="45" t="s">
        <v>82</v>
      </c>
      <c r="C42" s="44">
        <v>4</v>
      </c>
      <c r="D42" s="45" t="s">
        <v>59</v>
      </c>
      <c r="E42" s="46">
        <v>87000</v>
      </c>
      <c r="F42" s="51" t="s">
        <v>60</v>
      </c>
    </row>
    <row r="43" spans="1:7" s="42" customFormat="1" x14ac:dyDescent="0.2">
      <c r="A43" s="63"/>
      <c r="B43" s="162"/>
      <c r="C43" s="205"/>
      <c r="D43" s="64"/>
      <c r="E43" s="46"/>
      <c r="F43" s="206"/>
    </row>
    <row r="44" spans="1:7" s="145" customFormat="1" x14ac:dyDescent="0.2">
      <c r="A44" s="1" t="s">
        <v>1536</v>
      </c>
      <c r="B44" s="45"/>
      <c r="C44" s="44"/>
      <c r="D44" s="45"/>
      <c r="E44" s="45"/>
      <c r="F44" s="45"/>
      <c r="G44" s="168"/>
    </row>
    <row r="45" spans="1:7" s="145" customFormat="1" x14ac:dyDescent="0.2">
      <c r="A45" s="42" t="s">
        <v>1572</v>
      </c>
      <c r="B45" s="45" t="s">
        <v>82</v>
      </c>
      <c r="C45" s="44">
        <v>6.06</v>
      </c>
      <c r="D45" s="45" t="s">
        <v>59</v>
      </c>
      <c r="E45" s="46">
        <v>81800</v>
      </c>
      <c r="F45" s="45" t="s">
        <v>60</v>
      </c>
      <c r="G45" s="168"/>
    </row>
    <row r="46" spans="1:7" s="145" customFormat="1" x14ac:dyDescent="0.2">
      <c r="A46" s="146"/>
      <c r="B46" s="164"/>
      <c r="C46" s="165"/>
      <c r="D46" s="166"/>
      <c r="E46" s="147"/>
      <c r="F46" s="167"/>
      <c r="G46" s="168"/>
    </row>
    <row r="47" spans="1:7" s="145" customFormat="1" x14ac:dyDescent="0.2">
      <c r="A47" s="1" t="s">
        <v>1518</v>
      </c>
      <c r="B47" s="45"/>
      <c r="C47" s="44"/>
      <c r="D47" s="46"/>
      <c r="E47" s="42"/>
      <c r="F47" s="148"/>
      <c r="G47" s="168"/>
    </row>
    <row r="48" spans="1:7" s="145" customFormat="1" x14ac:dyDescent="0.2">
      <c r="A48" s="42" t="s">
        <v>1573</v>
      </c>
      <c r="B48" s="45" t="s">
        <v>82</v>
      </c>
      <c r="C48" s="175">
        <v>0.96</v>
      </c>
      <c r="D48" s="46" t="s">
        <v>59</v>
      </c>
      <c r="E48" s="46">
        <v>208500</v>
      </c>
      <c r="F48" s="148" t="s">
        <v>60</v>
      </c>
      <c r="G48" s="168"/>
    </row>
    <row r="49" spans="1:7" s="145" customFormat="1" x14ac:dyDescent="0.2">
      <c r="A49" s="42" t="s">
        <v>1574</v>
      </c>
      <c r="B49" s="45" t="s">
        <v>1575</v>
      </c>
      <c r="C49" s="44">
        <v>5.58</v>
      </c>
      <c r="D49" s="46" t="s">
        <v>59</v>
      </c>
      <c r="E49" s="46">
        <v>134500</v>
      </c>
      <c r="F49" s="148" t="s">
        <v>60</v>
      </c>
      <c r="G49" s="168"/>
    </row>
    <row r="50" spans="1:7" s="145" customFormat="1" x14ac:dyDescent="0.2">
      <c r="A50" s="42" t="s">
        <v>1576</v>
      </c>
      <c r="B50" s="45" t="s">
        <v>82</v>
      </c>
      <c r="C50" s="44">
        <v>36.770000000000003</v>
      </c>
      <c r="D50" s="46" t="s">
        <v>59</v>
      </c>
      <c r="E50" s="46">
        <v>88300</v>
      </c>
      <c r="F50" s="148" t="s">
        <v>60</v>
      </c>
      <c r="G50" s="168"/>
    </row>
    <row r="51" spans="1:7" s="145" customFormat="1" x14ac:dyDescent="0.2">
      <c r="A51" s="42" t="s">
        <v>1577</v>
      </c>
      <c r="B51" s="45" t="s">
        <v>82</v>
      </c>
      <c r="C51" s="44">
        <v>2.92</v>
      </c>
      <c r="D51" s="46" t="s">
        <v>59</v>
      </c>
      <c r="E51" s="46">
        <v>135900</v>
      </c>
      <c r="F51" s="148" t="s">
        <v>60</v>
      </c>
      <c r="G51" s="168"/>
    </row>
    <row r="52" spans="1:7" s="145" customFormat="1" x14ac:dyDescent="0.2">
      <c r="A52" s="42" t="s">
        <v>1578</v>
      </c>
      <c r="B52" s="45" t="s">
        <v>82</v>
      </c>
      <c r="C52" s="44">
        <v>3.57</v>
      </c>
      <c r="D52" s="46" t="s">
        <v>59</v>
      </c>
      <c r="E52" s="46">
        <v>247100</v>
      </c>
      <c r="F52" s="148" t="s">
        <v>60</v>
      </c>
      <c r="G52" s="168"/>
    </row>
    <row r="53" spans="1:7" s="145" customFormat="1" x14ac:dyDescent="0.2">
      <c r="A53" s="42"/>
      <c r="B53" s="45" t="s">
        <v>82</v>
      </c>
      <c r="C53" s="44">
        <v>6.99</v>
      </c>
      <c r="D53" s="46" t="s">
        <v>59</v>
      </c>
      <c r="E53" s="46">
        <v>150200</v>
      </c>
      <c r="F53" s="148" t="s">
        <v>60</v>
      </c>
      <c r="G53" s="168"/>
    </row>
    <row r="54" spans="1:7" s="145" customFormat="1" x14ac:dyDescent="0.2">
      <c r="A54" s="145" t="s">
        <v>1579</v>
      </c>
      <c r="B54" s="45" t="s">
        <v>82</v>
      </c>
      <c r="C54" s="44">
        <v>3.13</v>
      </c>
      <c r="D54" s="46" t="s">
        <v>59</v>
      </c>
      <c r="E54" s="46">
        <v>123500</v>
      </c>
      <c r="F54" s="148" t="s">
        <v>60</v>
      </c>
      <c r="G54" s="168"/>
    </row>
    <row r="55" spans="1:7" s="145" customFormat="1" x14ac:dyDescent="0.2">
      <c r="A55" s="146"/>
      <c r="B55" s="164"/>
      <c r="C55" s="165"/>
      <c r="D55" s="166"/>
      <c r="E55" s="147"/>
      <c r="F55" s="167"/>
      <c r="G55" s="168"/>
    </row>
    <row r="56" spans="1:7" s="42" customFormat="1" x14ac:dyDescent="0.2">
      <c r="A56" s="1" t="s">
        <v>1729</v>
      </c>
      <c r="C56" s="54"/>
    </row>
    <row r="57" spans="1:7" s="42" customFormat="1" x14ac:dyDescent="0.2">
      <c r="A57" s="63" t="s">
        <v>1730</v>
      </c>
      <c r="B57" s="162" t="s">
        <v>82</v>
      </c>
      <c r="C57" s="44">
        <v>5.57</v>
      </c>
      <c r="D57" s="64" t="s">
        <v>59</v>
      </c>
      <c r="E57" s="46">
        <v>96000</v>
      </c>
      <c r="F57" s="162" t="s">
        <v>60</v>
      </c>
    </row>
    <row r="58" spans="1:7" s="42" customFormat="1" x14ac:dyDescent="0.2">
      <c r="A58" s="42" t="s">
        <v>1731</v>
      </c>
      <c r="B58" s="45" t="s">
        <v>82</v>
      </c>
      <c r="C58" s="44">
        <v>18.309999999999999</v>
      </c>
      <c r="D58" s="45" t="s">
        <v>59</v>
      </c>
      <c r="E58" s="46">
        <v>67000</v>
      </c>
      <c r="F58" s="45" t="s">
        <v>60</v>
      </c>
    </row>
    <row r="59" spans="1:7" s="145" customFormat="1" x14ac:dyDescent="0.2">
      <c r="A59" s="146"/>
      <c r="B59" s="164"/>
      <c r="C59" s="165"/>
      <c r="D59" s="166"/>
      <c r="E59" s="147"/>
      <c r="F59" s="167"/>
      <c r="G59" s="168"/>
    </row>
    <row r="60" spans="1:7" s="145" customFormat="1" x14ac:dyDescent="0.2">
      <c r="A60" s="146"/>
      <c r="B60" s="164"/>
      <c r="C60" s="165"/>
      <c r="D60" s="166"/>
      <c r="E60" s="147"/>
      <c r="F60" s="167"/>
      <c r="G60" s="168"/>
    </row>
    <row r="61" spans="1:7" s="145" customFormat="1" x14ac:dyDescent="0.2">
      <c r="A61" s="146"/>
      <c r="B61" s="164"/>
      <c r="C61" s="165"/>
      <c r="D61" s="166"/>
      <c r="E61" s="147"/>
      <c r="F61" s="167"/>
      <c r="G61" s="168"/>
    </row>
    <row r="62" spans="1:7" x14ac:dyDescent="0.2">
      <c r="A62" s="327" t="s">
        <v>73</v>
      </c>
      <c r="B62" s="327"/>
      <c r="C62" s="327"/>
      <c r="D62" s="327"/>
      <c r="E62" s="327"/>
      <c r="F62" s="327"/>
    </row>
    <row r="63" spans="1:7" x14ac:dyDescent="0.2">
      <c r="A63"/>
      <c r="E63" s="58"/>
    </row>
    <row r="64" spans="1:7" x14ac:dyDescent="0.2">
      <c r="A64" s="47" t="s">
        <v>75</v>
      </c>
      <c r="B64" s="42"/>
      <c r="C64" s="54"/>
      <c r="D64" s="42"/>
      <c r="E64" s="58"/>
      <c r="F64" s="42"/>
    </row>
    <row r="65" spans="1:11" x14ac:dyDescent="0.2">
      <c r="A65" s="42" t="s">
        <v>84</v>
      </c>
      <c r="B65" s="56" t="s">
        <v>83</v>
      </c>
      <c r="C65" s="56">
        <v>0.18</v>
      </c>
      <c r="D65" s="45" t="s">
        <v>59</v>
      </c>
      <c r="E65" s="58">
        <v>325000</v>
      </c>
      <c r="F65" s="45" t="s">
        <v>60</v>
      </c>
      <c r="G65" s="42"/>
      <c r="H65" s="42"/>
      <c r="I65" s="42"/>
      <c r="J65" s="42"/>
      <c r="K65" s="42"/>
    </row>
    <row r="66" spans="1:11" x14ac:dyDescent="0.2">
      <c r="A66" s="42"/>
      <c r="B66" s="45"/>
      <c r="C66" s="44"/>
      <c r="D66" s="45"/>
      <c r="E66" s="58"/>
      <c r="F66" s="45"/>
      <c r="G66" s="42"/>
      <c r="H66" s="42"/>
      <c r="I66" s="42"/>
      <c r="J66" s="42"/>
      <c r="K66" s="42"/>
    </row>
    <row r="67" spans="1:11" x14ac:dyDescent="0.2">
      <c r="A67" s="47" t="s">
        <v>74</v>
      </c>
      <c r="B67" s="45"/>
      <c r="C67" s="44"/>
      <c r="D67" s="45"/>
      <c r="E67" s="58"/>
      <c r="F67" s="45"/>
      <c r="G67" s="42"/>
      <c r="H67" s="42"/>
      <c r="I67" s="42"/>
      <c r="J67" s="42"/>
      <c r="K67" s="42"/>
    </row>
    <row r="68" spans="1:11" x14ac:dyDescent="0.2">
      <c r="A68" s="42" t="s">
        <v>85</v>
      </c>
      <c r="B68" s="56" t="s">
        <v>82</v>
      </c>
      <c r="C68" s="44">
        <v>0.95</v>
      </c>
      <c r="D68" s="45" t="s">
        <v>59</v>
      </c>
      <c r="E68" s="58">
        <v>53000</v>
      </c>
      <c r="F68" s="45" t="s">
        <v>60</v>
      </c>
      <c r="G68" s="42"/>
      <c r="H68" s="42"/>
      <c r="I68" s="42"/>
      <c r="J68" s="42"/>
      <c r="K68" s="42"/>
    </row>
    <row r="69" spans="1:11" x14ac:dyDescent="0.2">
      <c r="A69" s="42"/>
      <c r="B69" s="45"/>
      <c r="C69" s="44"/>
      <c r="D69" s="45"/>
      <c r="E69" s="58"/>
      <c r="F69" s="45"/>
      <c r="G69" s="42"/>
      <c r="H69" s="42"/>
      <c r="I69" s="42"/>
      <c r="J69" s="42"/>
      <c r="K69" s="42"/>
    </row>
    <row r="70" spans="1:11" x14ac:dyDescent="0.2">
      <c r="A70" s="1" t="s">
        <v>79</v>
      </c>
      <c r="B70" s="45"/>
      <c r="C70" s="44"/>
      <c r="D70" s="45"/>
      <c r="E70" s="58"/>
      <c r="F70" s="45"/>
      <c r="G70" s="42"/>
      <c r="H70" s="42"/>
      <c r="I70" s="42"/>
      <c r="J70" s="42"/>
      <c r="K70" s="42"/>
    </row>
    <row r="71" spans="1:11" x14ac:dyDescent="0.2">
      <c r="A71" s="42" t="s">
        <v>89</v>
      </c>
      <c r="B71" s="56" t="s">
        <v>83</v>
      </c>
      <c r="C71" s="44">
        <v>9.16</v>
      </c>
      <c r="D71" s="45" t="s">
        <v>59</v>
      </c>
      <c r="E71" s="58">
        <v>93000</v>
      </c>
      <c r="F71" s="45" t="s">
        <v>60</v>
      </c>
      <c r="G71" s="42"/>
      <c r="H71" s="42"/>
      <c r="I71" s="42"/>
      <c r="J71" s="42"/>
      <c r="K71" s="42"/>
    </row>
    <row r="72" spans="1:11" x14ac:dyDescent="0.2">
      <c r="A72" s="42"/>
      <c r="B72" s="45"/>
      <c r="C72" s="44"/>
      <c r="D72" s="45"/>
      <c r="E72" s="58"/>
      <c r="F72" s="45"/>
      <c r="G72" s="42"/>
      <c r="H72" s="42"/>
      <c r="I72" s="42"/>
      <c r="J72" s="42"/>
      <c r="K72" s="42"/>
    </row>
    <row r="73" spans="1:11" x14ac:dyDescent="0.2">
      <c r="A73" s="47" t="s">
        <v>77</v>
      </c>
      <c r="B73" s="45"/>
      <c r="C73" s="44"/>
      <c r="D73" s="45"/>
      <c r="E73" s="58"/>
      <c r="F73" s="45"/>
      <c r="G73" s="42"/>
      <c r="H73" s="42"/>
      <c r="I73" s="42"/>
      <c r="J73" s="42"/>
      <c r="K73" s="42"/>
    </row>
    <row r="74" spans="1:11" x14ac:dyDescent="0.2">
      <c r="A74" s="42" t="s">
        <v>88</v>
      </c>
      <c r="B74" s="56" t="s">
        <v>83</v>
      </c>
      <c r="C74" s="44">
        <v>1.23</v>
      </c>
      <c r="D74" s="45" t="s">
        <v>59</v>
      </c>
      <c r="E74" s="58">
        <v>37000</v>
      </c>
      <c r="F74" s="45" t="s">
        <v>60</v>
      </c>
      <c r="G74" s="42"/>
      <c r="H74" s="42"/>
      <c r="I74" s="42"/>
      <c r="J74" s="42"/>
      <c r="K74" s="42"/>
    </row>
    <row r="75" spans="1:11" x14ac:dyDescent="0.2">
      <c r="A75" s="42"/>
      <c r="B75" s="45"/>
      <c r="C75" s="44"/>
      <c r="D75" s="45"/>
      <c r="E75" s="58"/>
      <c r="F75" s="45"/>
      <c r="G75" s="42"/>
      <c r="H75" s="42"/>
      <c r="I75" s="42"/>
      <c r="J75" s="42"/>
      <c r="K75" s="42"/>
    </row>
    <row r="76" spans="1:11" x14ac:dyDescent="0.2">
      <c r="A76" s="47" t="s">
        <v>76</v>
      </c>
      <c r="B76" s="45"/>
      <c r="C76" s="44"/>
      <c r="D76" s="45"/>
      <c r="E76" s="58"/>
      <c r="F76" s="45"/>
      <c r="G76" s="42"/>
      <c r="H76" s="42"/>
      <c r="I76" s="42"/>
      <c r="J76" s="42"/>
      <c r="K76" s="42"/>
    </row>
    <row r="77" spans="1:11" x14ac:dyDescent="0.2">
      <c r="A77" s="42" t="s">
        <v>91</v>
      </c>
      <c r="B77" s="56" t="s">
        <v>82</v>
      </c>
      <c r="C77" s="44">
        <v>4.67</v>
      </c>
      <c r="D77" s="45" t="s">
        <v>59</v>
      </c>
      <c r="E77" s="58">
        <v>54000</v>
      </c>
      <c r="F77" s="45" t="s">
        <v>60</v>
      </c>
      <c r="G77" s="42"/>
      <c r="H77" s="42"/>
      <c r="I77" s="42"/>
      <c r="J77" s="42"/>
      <c r="K77" s="42"/>
    </row>
    <row r="78" spans="1:11" x14ac:dyDescent="0.2">
      <c r="A78" s="42" t="s">
        <v>92</v>
      </c>
      <c r="B78" s="56" t="s">
        <v>82</v>
      </c>
      <c r="C78" s="44">
        <v>2.27</v>
      </c>
      <c r="D78" s="45" t="s">
        <v>59</v>
      </c>
      <c r="E78" s="58">
        <v>53000</v>
      </c>
      <c r="F78" s="45" t="s">
        <v>60</v>
      </c>
      <c r="G78" s="42"/>
      <c r="H78" s="42"/>
      <c r="I78" s="42"/>
      <c r="J78" s="42"/>
      <c r="K78" s="42"/>
    </row>
    <row r="79" spans="1:11" x14ac:dyDescent="0.2">
      <c r="A79" s="42" t="s">
        <v>90</v>
      </c>
      <c r="B79" s="56" t="s">
        <v>82</v>
      </c>
      <c r="C79" s="44">
        <v>7.48</v>
      </c>
      <c r="D79" s="45" t="s">
        <v>59</v>
      </c>
      <c r="E79" s="58">
        <v>107000</v>
      </c>
      <c r="F79" s="45" t="s">
        <v>60</v>
      </c>
      <c r="G79" s="42"/>
      <c r="H79" s="42"/>
      <c r="I79" s="42"/>
      <c r="J79" s="42"/>
      <c r="K79" s="42"/>
    </row>
    <row r="80" spans="1:11" x14ac:dyDescent="0.2">
      <c r="A80" s="42" t="s">
        <v>93</v>
      </c>
      <c r="B80" s="56" t="s">
        <v>82</v>
      </c>
      <c r="C80" s="44">
        <v>4.74</v>
      </c>
      <c r="D80" s="45" t="s">
        <v>59</v>
      </c>
      <c r="E80" s="58">
        <v>105000</v>
      </c>
      <c r="F80" s="45" t="s">
        <v>60</v>
      </c>
      <c r="G80" s="42"/>
      <c r="H80" s="42"/>
      <c r="I80" s="42"/>
      <c r="J80" s="42"/>
      <c r="K80" s="42"/>
    </row>
    <row r="81" spans="1:11" x14ac:dyDescent="0.2">
      <c r="A81" s="42" t="s">
        <v>94</v>
      </c>
      <c r="B81" s="56" t="s">
        <v>82</v>
      </c>
      <c r="C81" s="44">
        <v>1.85</v>
      </c>
      <c r="D81" s="45" t="s">
        <v>59</v>
      </c>
      <c r="E81" s="58">
        <v>54000</v>
      </c>
      <c r="F81" s="45" t="s">
        <v>60</v>
      </c>
      <c r="G81" s="42"/>
      <c r="H81" s="42"/>
      <c r="I81" s="42"/>
      <c r="J81" s="42"/>
      <c r="K81" s="42"/>
    </row>
    <row r="82" spans="1:11" x14ac:dyDescent="0.2">
      <c r="A82" s="42"/>
      <c r="B82" s="45"/>
      <c r="C82" s="44"/>
      <c r="D82" s="45"/>
      <c r="E82" s="58"/>
      <c r="F82" s="45"/>
      <c r="G82" s="42"/>
      <c r="H82" s="42"/>
      <c r="I82" s="42"/>
      <c r="J82" s="42"/>
      <c r="K82" s="42"/>
    </row>
    <row r="83" spans="1:11" x14ac:dyDescent="0.2">
      <c r="A83" s="1" t="s">
        <v>87</v>
      </c>
      <c r="B83" s="45"/>
      <c r="C83" s="44"/>
      <c r="D83" s="45"/>
      <c r="E83" s="58"/>
      <c r="F83" s="45"/>
      <c r="G83" s="42"/>
      <c r="H83" s="42"/>
      <c r="I83" s="42"/>
      <c r="J83" s="42"/>
      <c r="K83" s="42"/>
    </row>
    <row r="84" spans="1:11" x14ac:dyDescent="0.2">
      <c r="A84" s="42" t="s">
        <v>86</v>
      </c>
      <c r="B84" s="56" t="s">
        <v>82</v>
      </c>
      <c r="C84" s="44">
        <v>1.88</v>
      </c>
      <c r="D84" s="45" t="s">
        <v>59</v>
      </c>
      <c r="E84" s="58">
        <v>373000</v>
      </c>
      <c r="F84" s="45" t="s">
        <v>60</v>
      </c>
      <c r="G84" s="42"/>
      <c r="H84" s="42"/>
      <c r="I84" s="42"/>
      <c r="J84" s="42"/>
      <c r="K84" s="42"/>
    </row>
    <row r="85" spans="1:11" x14ac:dyDescent="0.2">
      <c r="A85" s="42"/>
      <c r="B85" s="56"/>
      <c r="C85" s="44"/>
      <c r="D85" s="45"/>
      <c r="E85" s="58"/>
      <c r="F85" s="45"/>
      <c r="G85" s="42"/>
      <c r="H85" s="42"/>
      <c r="I85" s="42"/>
      <c r="J85" s="42"/>
      <c r="K85" s="42"/>
    </row>
    <row r="86" spans="1:11" x14ac:dyDescent="0.2">
      <c r="A86" s="1" t="s">
        <v>81</v>
      </c>
      <c r="B86" s="45"/>
      <c r="C86" s="44"/>
      <c r="D86" s="45"/>
      <c r="E86" s="58"/>
      <c r="F86" s="45"/>
      <c r="G86" s="42"/>
      <c r="H86" s="42"/>
      <c r="I86" s="42"/>
      <c r="J86" s="42"/>
      <c r="K86" s="42"/>
    </row>
    <row r="87" spans="1:11" x14ac:dyDescent="0.2">
      <c r="A87" s="42" t="s">
        <v>95</v>
      </c>
      <c r="B87" s="56" t="s">
        <v>82</v>
      </c>
      <c r="C87" s="44">
        <v>0.98</v>
      </c>
      <c r="D87" s="45" t="s">
        <v>59</v>
      </c>
      <c r="E87" s="58">
        <v>185000</v>
      </c>
      <c r="F87" s="45" t="s">
        <v>60</v>
      </c>
      <c r="G87" s="42"/>
      <c r="H87" s="42"/>
      <c r="I87" s="42"/>
      <c r="J87" s="42"/>
      <c r="K87" s="42"/>
    </row>
    <row r="88" spans="1:11" x14ac:dyDescent="0.2">
      <c r="A88" s="42"/>
      <c r="B88" s="45"/>
      <c r="C88" s="44"/>
      <c r="D88" s="45"/>
      <c r="E88" s="58"/>
      <c r="F88" s="45"/>
      <c r="G88" s="42"/>
      <c r="H88" s="42"/>
      <c r="I88" s="42"/>
      <c r="J88" s="42"/>
      <c r="K88" s="42"/>
    </row>
    <row r="89" spans="1:11" s="42" customFormat="1" x14ac:dyDescent="0.2">
      <c r="A89" s="1" t="s">
        <v>1622</v>
      </c>
      <c r="B89" s="45"/>
      <c r="C89" s="44"/>
      <c r="D89" s="45"/>
      <c r="E89" s="45"/>
      <c r="F89" s="45"/>
    </row>
    <row r="90" spans="1:11" s="42" customFormat="1" x14ac:dyDescent="0.2">
      <c r="A90" s="63" t="s">
        <v>1734</v>
      </c>
      <c r="B90" s="162" t="s">
        <v>82</v>
      </c>
      <c r="C90" s="205">
        <v>4.383</v>
      </c>
      <c r="D90" s="64" t="s">
        <v>59</v>
      </c>
      <c r="E90" s="46">
        <v>137000</v>
      </c>
      <c r="F90" s="162" t="s">
        <v>60</v>
      </c>
    </row>
    <row r="91" spans="1:11" s="42" customFormat="1" x14ac:dyDescent="0.2">
      <c r="A91" s="63" t="s">
        <v>1735</v>
      </c>
      <c r="B91" s="162" t="s">
        <v>82</v>
      </c>
      <c r="C91" s="205">
        <v>1.7</v>
      </c>
      <c r="D91" s="64" t="s">
        <v>59</v>
      </c>
      <c r="E91" s="46">
        <v>124000</v>
      </c>
      <c r="F91" s="206" t="s">
        <v>60</v>
      </c>
    </row>
    <row r="92" spans="1:11" s="42" customFormat="1" x14ac:dyDescent="0.2">
      <c r="A92" s="63" t="s">
        <v>1736</v>
      </c>
      <c r="B92" s="162" t="s">
        <v>82</v>
      </c>
      <c r="C92" s="205">
        <v>2.0190000000000001</v>
      </c>
      <c r="D92" s="64" t="s">
        <v>59</v>
      </c>
      <c r="E92" s="46">
        <v>297000</v>
      </c>
      <c r="F92" s="162" t="s">
        <v>60</v>
      </c>
    </row>
    <row r="93" spans="1:11" s="42" customFormat="1" x14ac:dyDescent="0.2">
      <c r="A93" s="63" t="s">
        <v>1725</v>
      </c>
      <c r="B93" s="162" t="s">
        <v>82</v>
      </c>
      <c r="C93" s="205">
        <v>4.5369999999999999</v>
      </c>
      <c r="D93" s="64" t="s">
        <v>59</v>
      </c>
      <c r="E93" s="46">
        <v>130000</v>
      </c>
      <c r="F93" s="162" t="s">
        <v>60</v>
      </c>
    </row>
    <row r="94" spans="1:11" s="42" customFormat="1" x14ac:dyDescent="0.2">
      <c r="A94" s="63" t="s">
        <v>1726</v>
      </c>
      <c r="B94" s="162" t="s">
        <v>82</v>
      </c>
      <c r="C94" s="205">
        <v>0.41899999999999998</v>
      </c>
      <c r="D94" s="64" t="s">
        <v>59</v>
      </c>
      <c r="E94" s="46" t="s">
        <v>1737</v>
      </c>
      <c r="F94" s="162" t="s">
        <v>60</v>
      </c>
    </row>
    <row r="95" spans="1:11" s="42" customFormat="1" x14ac:dyDescent="0.2">
      <c r="A95" s="63" t="s">
        <v>1738</v>
      </c>
      <c r="B95" s="162" t="s">
        <v>82</v>
      </c>
      <c r="C95" s="205">
        <v>4.42</v>
      </c>
      <c r="D95" s="64" t="s">
        <v>59</v>
      </c>
      <c r="E95" s="46">
        <v>37000</v>
      </c>
      <c r="F95" s="162" t="s">
        <v>60</v>
      </c>
    </row>
    <row r="96" spans="1:11" s="42" customFormat="1" x14ac:dyDescent="0.2">
      <c r="A96" s="63" t="s">
        <v>1739</v>
      </c>
      <c r="B96" s="162" t="s">
        <v>82</v>
      </c>
      <c r="C96" s="205">
        <v>5.42</v>
      </c>
      <c r="D96" s="64" t="s">
        <v>59</v>
      </c>
      <c r="E96" s="46">
        <v>41000</v>
      </c>
      <c r="F96" s="162" t="s">
        <v>60</v>
      </c>
    </row>
    <row r="97" spans="1:11" s="42" customFormat="1" x14ac:dyDescent="0.2">
      <c r="A97" s="63"/>
      <c r="B97" s="162"/>
      <c r="C97" s="205"/>
      <c r="D97" s="64"/>
      <c r="E97" s="46"/>
      <c r="F97" s="162"/>
    </row>
    <row r="98" spans="1:11" x14ac:dyDescent="0.2">
      <c r="A98" s="1" t="s">
        <v>80</v>
      </c>
      <c r="B98" s="45"/>
      <c r="C98" s="44"/>
      <c r="D98" s="45"/>
      <c r="E98" s="58"/>
      <c r="F98" s="45"/>
      <c r="G98" s="42"/>
      <c r="H98" s="42"/>
      <c r="I98" s="42"/>
      <c r="J98" s="42"/>
      <c r="K98" s="42"/>
    </row>
    <row r="99" spans="1:11" x14ac:dyDescent="0.2">
      <c r="A99" s="42" t="s">
        <v>96</v>
      </c>
      <c r="B99" s="56" t="s">
        <v>83</v>
      </c>
      <c r="C99" s="44">
        <v>14.89</v>
      </c>
      <c r="D99" s="45" t="s">
        <v>59</v>
      </c>
      <c r="E99" s="58">
        <v>87000</v>
      </c>
      <c r="F99" s="45" t="s">
        <v>60</v>
      </c>
      <c r="H99" s="42"/>
      <c r="I99" s="42"/>
      <c r="J99" s="42"/>
      <c r="K99" s="42"/>
    </row>
    <row r="100" spans="1:11" x14ac:dyDescent="0.2">
      <c r="A100" s="42" t="s">
        <v>97</v>
      </c>
      <c r="B100" s="56" t="s">
        <v>82</v>
      </c>
      <c r="C100" s="44">
        <v>2.02</v>
      </c>
      <c r="D100" s="45" t="s">
        <v>59</v>
      </c>
      <c r="E100" s="58">
        <v>52000</v>
      </c>
      <c r="F100" s="45" t="s">
        <v>60</v>
      </c>
      <c r="G100" s="42"/>
      <c r="H100" s="42"/>
      <c r="I100" s="42"/>
      <c r="J100" s="42"/>
      <c r="K100" s="42"/>
    </row>
    <row r="101" spans="1:11" x14ac:dyDescent="0.2">
      <c r="A101" s="42"/>
      <c r="B101" s="45"/>
      <c r="C101" s="44"/>
      <c r="D101" s="45"/>
      <c r="E101" s="58"/>
      <c r="F101" s="45"/>
      <c r="G101" s="42"/>
      <c r="H101" s="42"/>
      <c r="I101" s="42"/>
      <c r="J101" s="42"/>
      <c r="K101" s="42"/>
    </row>
    <row r="102" spans="1:11" s="42" customFormat="1" x14ac:dyDescent="0.2">
      <c r="A102" s="1" t="s">
        <v>1518</v>
      </c>
      <c r="B102" s="45"/>
      <c r="C102" s="44"/>
      <c r="D102" s="46"/>
      <c r="E102" s="46"/>
      <c r="F102" s="148"/>
      <c r="G102" s="59"/>
    </row>
    <row r="103" spans="1:11" s="42" customFormat="1" x14ac:dyDescent="0.2">
      <c r="A103" s="42" t="s">
        <v>1574</v>
      </c>
      <c r="B103" s="45" t="s">
        <v>1575</v>
      </c>
      <c r="C103" s="44">
        <v>1.97</v>
      </c>
      <c r="D103" s="46" t="s">
        <v>59</v>
      </c>
      <c r="E103" s="46">
        <v>378700</v>
      </c>
      <c r="F103" s="148" t="s">
        <v>60</v>
      </c>
      <c r="G103" s="59"/>
    </row>
    <row r="104" spans="1:11" s="42" customFormat="1" x14ac:dyDescent="0.2">
      <c r="B104" s="45" t="s">
        <v>1580</v>
      </c>
      <c r="C104" s="44">
        <v>2.67</v>
      </c>
      <c r="D104" s="46" t="s">
        <v>59</v>
      </c>
      <c r="E104" s="46">
        <v>320600</v>
      </c>
      <c r="F104" s="148" t="s">
        <v>60</v>
      </c>
      <c r="G104" s="59"/>
    </row>
    <row r="105" spans="1:11" s="42" customFormat="1" x14ac:dyDescent="0.2">
      <c r="A105" s="42" t="s">
        <v>1581</v>
      </c>
      <c r="B105" s="45" t="s">
        <v>82</v>
      </c>
      <c r="C105" s="44">
        <v>3.68</v>
      </c>
      <c r="D105" s="46" t="s">
        <v>59</v>
      </c>
      <c r="E105" s="46">
        <v>353300</v>
      </c>
      <c r="F105" s="148" t="s">
        <v>60</v>
      </c>
      <c r="G105" s="59"/>
    </row>
    <row r="106" spans="1:11" s="42" customFormat="1" x14ac:dyDescent="0.2">
      <c r="A106" s="42" t="s">
        <v>1582</v>
      </c>
      <c r="B106" s="45" t="s">
        <v>82</v>
      </c>
      <c r="C106" s="44">
        <v>13.56</v>
      </c>
      <c r="D106" s="46" t="s">
        <v>59</v>
      </c>
      <c r="E106" s="46">
        <v>59300</v>
      </c>
      <c r="F106" s="148" t="s">
        <v>60</v>
      </c>
      <c r="G106" s="59"/>
    </row>
    <row r="107" spans="1:11" s="42" customFormat="1" x14ac:dyDescent="0.2">
      <c r="B107" s="45"/>
      <c r="C107" s="44"/>
      <c r="D107" s="46"/>
      <c r="E107" s="46"/>
      <c r="F107" s="148"/>
      <c r="G107" s="59"/>
    </row>
    <row r="108" spans="1:11" x14ac:dyDescent="0.2">
      <c r="A108" s="1" t="s">
        <v>78</v>
      </c>
      <c r="B108" s="45"/>
      <c r="C108" s="44"/>
      <c r="D108" s="45"/>
      <c r="E108" s="58"/>
      <c r="F108" s="45"/>
      <c r="G108" s="42"/>
      <c r="H108" s="42"/>
      <c r="I108" s="42"/>
      <c r="J108" s="42"/>
      <c r="K108" s="42"/>
    </row>
    <row r="109" spans="1:11" x14ac:dyDescent="0.2">
      <c r="A109" s="42" t="s">
        <v>98</v>
      </c>
      <c r="B109" s="56" t="s">
        <v>82</v>
      </c>
      <c r="C109" s="44">
        <v>6.48</v>
      </c>
      <c r="D109" s="45" t="s">
        <v>59</v>
      </c>
      <c r="E109" s="58">
        <v>69000</v>
      </c>
      <c r="F109" s="45" t="s">
        <v>60</v>
      </c>
      <c r="G109" s="42"/>
      <c r="H109" s="42"/>
      <c r="I109" s="42"/>
      <c r="J109" s="42"/>
      <c r="K109" s="42"/>
    </row>
    <row r="110" spans="1:11" x14ac:dyDescent="0.2">
      <c r="A110" s="42" t="s">
        <v>100</v>
      </c>
      <c r="B110" s="57" t="s">
        <v>99</v>
      </c>
      <c r="C110" s="44">
        <v>5.54</v>
      </c>
      <c r="D110" s="45" t="s">
        <v>59</v>
      </c>
      <c r="E110" s="58">
        <v>146000</v>
      </c>
      <c r="F110" s="45" t="s">
        <v>60</v>
      </c>
      <c r="G110" s="42"/>
      <c r="H110" s="42"/>
      <c r="I110" s="42"/>
      <c r="J110" s="42"/>
      <c r="K110" s="42"/>
    </row>
    <row r="111" spans="1:11" x14ac:dyDescent="0.2">
      <c r="E111" s="58"/>
    </row>
    <row r="112" spans="1:11" x14ac:dyDescent="0.2">
      <c r="A112" s="1"/>
      <c r="B112" s="6"/>
      <c r="C112" s="15"/>
      <c r="D112" s="7"/>
      <c r="E112" s="58"/>
      <c r="F112" s="9"/>
    </row>
    <row r="113" spans="1:7" x14ac:dyDescent="0.2">
      <c r="B113" s="6"/>
      <c r="C113" s="15"/>
      <c r="D113" s="7"/>
      <c r="F113" s="9"/>
    </row>
    <row r="114" spans="1:7" s="42" customFormat="1" x14ac:dyDescent="0.2">
      <c r="A114" s="327" t="s">
        <v>1740</v>
      </c>
      <c r="B114" s="327"/>
      <c r="C114" s="327"/>
      <c r="D114" s="327"/>
      <c r="E114" s="327"/>
      <c r="F114" s="327"/>
    </row>
    <row r="115" spans="1:7" s="42" customFormat="1" x14ac:dyDescent="0.2">
      <c r="C115" s="54"/>
    </row>
    <row r="116" spans="1:7" s="42" customFormat="1" x14ac:dyDescent="0.2">
      <c r="A116" s="47" t="s">
        <v>1741</v>
      </c>
      <c r="B116" s="162"/>
      <c r="C116" s="205"/>
      <c r="D116" s="162"/>
      <c r="E116" s="64"/>
      <c r="F116" s="162"/>
    </row>
    <row r="117" spans="1:7" s="52" customFormat="1" x14ac:dyDescent="0.2">
      <c r="A117" s="63" t="s">
        <v>1742</v>
      </c>
      <c r="B117" s="49" t="s">
        <v>82</v>
      </c>
      <c r="C117" s="163">
        <v>93.65</v>
      </c>
      <c r="D117" s="48" t="s">
        <v>59</v>
      </c>
      <c r="E117" s="48">
        <v>96000</v>
      </c>
      <c r="F117" s="49" t="s">
        <v>60</v>
      </c>
    </row>
    <row r="118" spans="1:7" s="52" customFormat="1" x14ac:dyDescent="0.2">
      <c r="A118" s="63" t="s">
        <v>1743</v>
      </c>
      <c r="B118" s="49" t="s">
        <v>82</v>
      </c>
      <c r="C118" s="163">
        <v>137.59</v>
      </c>
      <c r="D118" s="48" t="s">
        <v>59</v>
      </c>
      <c r="E118" s="48">
        <v>23000</v>
      </c>
      <c r="F118" s="49" t="s">
        <v>60</v>
      </c>
    </row>
    <row r="119" spans="1:7" x14ac:dyDescent="0.2">
      <c r="A119" s="1"/>
    </row>
    <row r="120" spans="1:7" x14ac:dyDescent="0.2">
      <c r="A120" s="1" t="s">
        <v>1566</v>
      </c>
      <c r="B120" s="6"/>
      <c r="C120" s="15"/>
      <c r="D120" s="7"/>
      <c r="F120" s="6"/>
    </row>
    <row r="121" spans="1:7" s="42" customFormat="1" x14ac:dyDescent="0.2">
      <c r="A121" s="146" t="s">
        <v>1568</v>
      </c>
      <c r="B121" s="162" t="s">
        <v>82</v>
      </c>
      <c r="C121" s="163">
        <v>64.8</v>
      </c>
      <c r="D121" s="169" t="s">
        <v>59</v>
      </c>
      <c r="E121" s="171">
        <v>61800</v>
      </c>
      <c r="F121" s="170" t="s">
        <v>60</v>
      </c>
      <c r="G121" s="63"/>
    </row>
    <row r="122" spans="1:7" x14ac:dyDescent="0.2">
      <c r="B122" s="6"/>
      <c r="C122" s="15"/>
      <c r="F122" s="6"/>
    </row>
    <row r="123" spans="1:7" x14ac:dyDescent="0.2">
      <c r="A123" s="1"/>
      <c r="B123" s="6"/>
      <c r="C123" s="15"/>
      <c r="F123" s="6"/>
    </row>
    <row r="124" spans="1:7" x14ac:dyDescent="0.2">
      <c r="B124" s="6"/>
      <c r="C124" s="15"/>
      <c r="D124" s="7"/>
      <c r="F124" s="6"/>
    </row>
    <row r="125" spans="1:7" x14ac:dyDescent="0.2">
      <c r="B125" s="6"/>
      <c r="C125" s="15"/>
      <c r="D125" s="7"/>
      <c r="F125" s="6"/>
    </row>
    <row r="126" spans="1:7" x14ac:dyDescent="0.2">
      <c r="C126" s="4"/>
    </row>
    <row r="127" spans="1:7" x14ac:dyDescent="0.2">
      <c r="B127" s="6"/>
      <c r="C127" s="15"/>
      <c r="D127" s="7"/>
      <c r="F127" s="6"/>
    </row>
    <row r="128" spans="1:7" x14ac:dyDescent="0.2">
      <c r="B128" s="6"/>
      <c r="C128" s="15"/>
      <c r="D128" s="7"/>
      <c r="F128" s="6"/>
    </row>
    <row r="129" spans="1:6" x14ac:dyDescent="0.2">
      <c r="A129" s="1"/>
      <c r="B129" s="6"/>
      <c r="C129" s="15"/>
      <c r="D129" s="7"/>
      <c r="F129" s="6"/>
    </row>
    <row r="130" spans="1:6" x14ac:dyDescent="0.2">
      <c r="B130" s="6"/>
      <c r="C130" s="15"/>
      <c r="D130" s="7"/>
      <c r="F130" s="6"/>
    </row>
    <row r="131" spans="1:6" x14ac:dyDescent="0.2">
      <c r="A131" s="1"/>
    </row>
    <row r="132" spans="1:6" x14ac:dyDescent="0.2">
      <c r="A132" s="1"/>
    </row>
    <row r="133" spans="1:6" x14ac:dyDescent="0.2">
      <c r="A133" s="1"/>
    </row>
    <row r="134" spans="1:6" x14ac:dyDescent="0.2">
      <c r="A134" s="1"/>
    </row>
    <row r="135" spans="1:6" x14ac:dyDescent="0.2">
      <c r="B135" s="6"/>
      <c r="C135" s="15"/>
      <c r="D135" s="6"/>
      <c r="E135" s="6"/>
      <c r="F135" s="6"/>
    </row>
    <row r="136" spans="1:6" x14ac:dyDescent="0.2">
      <c r="B136" s="6"/>
      <c r="C136" s="15"/>
      <c r="D136" s="6"/>
      <c r="E136" s="6"/>
      <c r="F136" s="6"/>
    </row>
    <row r="137" spans="1:6" x14ac:dyDescent="0.2">
      <c r="E137" s="6"/>
    </row>
    <row r="138" spans="1:6" x14ac:dyDescent="0.2">
      <c r="A138" s="8"/>
      <c r="B138" s="6"/>
      <c r="C138" s="15"/>
      <c r="D138" s="6"/>
      <c r="E138" s="6"/>
      <c r="F138" s="17"/>
    </row>
    <row r="139" spans="1:6" x14ac:dyDescent="0.2">
      <c r="B139" s="6"/>
      <c r="C139" s="15"/>
      <c r="D139" s="7"/>
      <c r="E139" s="6"/>
      <c r="F139" s="6"/>
    </row>
    <row r="140" spans="1:6" x14ac:dyDescent="0.2">
      <c r="B140" s="6"/>
      <c r="C140" s="15"/>
      <c r="D140" s="6"/>
      <c r="E140" s="6"/>
      <c r="F140" s="6"/>
    </row>
    <row r="141" spans="1:6" x14ac:dyDescent="0.2">
      <c r="B141" s="6"/>
      <c r="C141" s="15"/>
      <c r="F141" s="6"/>
    </row>
    <row r="142" spans="1:6" x14ac:dyDescent="0.2">
      <c r="A142" s="1"/>
      <c r="B142" s="6"/>
      <c r="C142" s="15"/>
      <c r="F142" s="6"/>
    </row>
    <row r="143" spans="1:6" x14ac:dyDescent="0.2">
      <c r="B143" s="6"/>
      <c r="C143" s="15"/>
      <c r="D143" s="7"/>
      <c r="F143" s="6"/>
    </row>
    <row r="144" spans="1:6" x14ac:dyDescent="0.2">
      <c r="B144" s="6"/>
      <c r="C144" s="15"/>
      <c r="F144" s="6"/>
    </row>
    <row r="146" spans="1:6" x14ac:dyDescent="0.2">
      <c r="A146" s="1"/>
    </row>
    <row r="147" spans="1:6" x14ac:dyDescent="0.2">
      <c r="A147" s="1"/>
    </row>
    <row r="148" spans="1:6" x14ac:dyDescent="0.2">
      <c r="A148" s="1"/>
      <c r="B148" s="6"/>
      <c r="C148" s="15"/>
      <c r="D148" s="6"/>
      <c r="F148" s="6"/>
    </row>
    <row r="149" spans="1:6" x14ac:dyDescent="0.2">
      <c r="B149" s="6"/>
      <c r="C149" s="15"/>
      <c r="D149" s="7"/>
      <c r="E149" s="14"/>
      <c r="F149" s="14"/>
    </row>
    <row r="150" spans="1:6" x14ac:dyDescent="0.2">
      <c r="B150" s="6"/>
      <c r="C150" s="15"/>
      <c r="D150" s="7"/>
      <c r="E150" s="14"/>
      <c r="F150" s="14"/>
    </row>
    <row r="151" spans="1:6" x14ac:dyDescent="0.2">
      <c r="A151" s="1"/>
    </row>
    <row r="154" spans="1:6" x14ac:dyDescent="0.2">
      <c r="A154" s="1"/>
    </row>
  </sheetData>
  <sortState xmlns:xlrd2="http://schemas.microsoft.com/office/spreadsheetml/2017/richdata2" ref="A36:F42">
    <sortCondition ref="A35"/>
  </sortState>
  <mergeCells count="10">
    <mergeCell ref="A114:F114"/>
    <mergeCell ref="A62:F62"/>
    <mergeCell ref="F6:F7"/>
    <mergeCell ref="A6:A7"/>
    <mergeCell ref="B6:B7"/>
    <mergeCell ref="C6:C7"/>
    <mergeCell ref="D6:E6"/>
    <mergeCell ref="A9:F9"/>
    <mergeCell ref="A14:F14"/>
    <mergeCell ref="A19:F19"/>
  </mergeCells>
  <phoneticPr fontId="0" type="noConversion"/>
  <pageMargins left="0.75" right="0.75" top="1" bottom="1" header="0.5" footer="0.5"/>
  <pageSetup paperSize="9" scale="60" orientation="portrait" cellComments="asDisplayed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85"/>
  <sheetViews>
    <sheetView zoomScale="85" zoomScaleNormal="85" zoomScaleSheetLayoutView="85" workbookViewId="0">
      <pane ySplit="7" topLeftCell="A8" activePane="bottomLeft" state="frozen"/>
      <selection activeCell="F38" sqref="F38"/>
      <selection pane="bottomLeft" sqref="A1:F46"/>
    </sheetView>
  </sheetViews>
  <sheetFormatPr defaultColWidth="9.140625" defaultRowHeight="12.75" x14ac:dyDescent="0.2"/>
  <cols>
    <col min="1" max="1" width="60.5703125" bestFit="1" customWidth="1"/>
    <col min="2" max="2" width="16.140625" style="3" customWidth="1"/>
    <col min="3" max="3" width="15" style="13" customWidth="1"/>
    <col min="4" max="4" width="18.5703125" style="3" customWidth="1"/>
    <col min="5" max="5" width="18.140625" style="3" bestFit="1" customWidth="1"/>
    <col min="6" max="6" width="13" style="11" customWidth="1"/>
  </cols>
  <sheetData>
    <row r="2" spans="1:9" x14ac:dyDescent="0.2">
      <c r="A2" s="1" t="s">
        <v>2055</v>
      </c>
    </row>
    <row r="3" spans="1:9" x14ac:dyDescent="0.2">
      <c r="A3" s="1" t="s">
        <v>14</v>
      </c>
    </row>
    <row r="4" spans="1:9" x14ac:dyDescent="0.2">
      <c r="A4" s="2" t="s">
        <v>35</v>
      </c>
    </row>
    <row r="6" spans="1:9" ht="23.25" customHeight="1" x14ac:dyDescent="0.2">
      <c r="A6" s="325" t="s">
        <v>53</v>
      </c>
      <c r="B6" s="325" t="s">
        <v>11</v>
      </c>
      <c r="C6" s="326" t="s">
        <v>55</v>
      </c>
      <c r="D6" s="325" t="s">
        <v>63</v>
      </c>
      <c r="E6" s="325"/>
      <c r="F6" s="328" t="s">
        <v>10</v>
      </c>
    </row>
    <row r="7" spans="1:9" ht="30" customHeight="1" x14ac:dyDescent="0.2">
      <c r="A7" s="325"/>
      <c r="B7" s="325"/>
      <c r="C7" s="326"/>
      <c r="D7" s="283" t="s">
        <v>71</v>
      </c>
      <c r="E7" s="283" t="s">
        <v>72</v>
      </c>
      <c r="F7" s="328"/>
    </row>
    <row r="9" spans="1:9" x14ac:dyDescent="0.2">
      <c r="A9" s="329" t="s">
        <v>101</v>
      </c>
      <c r="B9" s="330"/>
      <c r="C9" s="330"/>
      <c r="D9" s="330"/>
      <c r="E9" s="330"/>
      <c r="F9" s="330"/>
    </row>
    <row r="10" spans="1:9" x14ac:dyDescent="0.2">
      <c r="A10" s="1"/>
    </row>
    <row r="11" spans="1:9" x14ac:dyDescent="0.2">
      <c r="A11" s="47" t="s">
        <v>74</v>
      </c>
      <c r="B11" s="42"/>
      <c r="C11" s="44"/>
      <c r="D11" s="45"/>
      <c r="E11" s="45"/>
      <c r="F11" s="51"/>
      <c r="G11" s="42"/>
      <c r="H11" s="42"/>
      <c r="I11" s="42"/>
    </row>
    <row r="12" spans="1:9" x14ac:dyDescent="0.2">
      <c r="A12" s="42" t="s">
        <v>137</v>
      </c>
      <c r="B12" s="55" t="s">
        <v>99</v>
      </c>
      <c r="C12" s="48">
        <v>1011</v>
      </c>
      <c r="D12" s="49" t="s">
        <v>59</v>
      </c>
      <c r="E12" s="58">
        <v>72.20573689416419</v>
      </c>
      <c r="F12" s="50" t="s">
        <v>60</v>
      </c>
      <c r="G12" s="42"/>
      <c r="H12" s="42"/>
      <c r="I12" s="42"/>
    </row>
    <row r="13" spans="1:9" x14ac:dyDescent="0.2">
      <c r="A13" s="1"/>
      <c r="B13" s="45"/>
      <c r="C13" s="44"/>
      <c r="D13" s="45"/>
      <c r="E13" s="58"/>
      <c r="F13" s="51"/>
      <c r="G13" s="42"/>
      <c r="H13" s="42"/>
      <c r="I13" s="42"/>
    </row>
    <row r="14" spans="1:9" x14ac:dyDescent="0.2">
      <c r="A14" s="1" t="s">
        <v>79</v>
      </c>
      <c r="B14" s="45"/>
      <c r="C14" s="42"/>
      <c r="D14" s="46"/>
      <c r="E14" s="58"/>
      <c r="F14" s="51"/>
      <c r="G14" s="42"/>
      <c r="H14" s="42"/>
      <c r="I14" s="42"/>
    </row>
    <row r="15" spans="1:9" x14ac:dyDescent="0.2">
      <c r="A15" s="42" t="s">
        <v>125</v>
      </c>
      <c r="B15" s="56" t="s">
        <v>83</v>
      </c>
      <c r="C15" s="46">
        <v>2323</v>
      </c>
      <c r="D15" s="49" t="s">
        <v>59</v>
      </c>
      <c r="E15" s="58">
        <v>968.49173553719015</v>
      </c>
      <c r="F15" s="50" t="s">
        <v>60</v>
      </c>
      <c r="G15" s="42"/>
      <c r="H15" s="42"/>
      <c r="I15" s="42"/>
    </row>
    <row r="16" spans="1:9" x14ac:dyDescent="0.2">
      <c r="A16" s="42" t="s">
        <v>104</v>
      </c>
      <c r="B16" s="56" t="s">
        <v>82</v>
      </c>
      <c r="C16" s="46">
        <v>9753</v>
      </c>
      <c r="D16" s="49" t="s">
        <v>59</v>
      </c>
      <c r="E16" s="58">
        <v>235.82487439762124</v>
      </c>
      <c r="F16" s="50" t="s">
        <v>60</v>
      </c>
      <c r="G16" s="42"/>
      <c r="H16" s="42"/>
      <c r="I16" s="42"/>
    </row>
    <row r="17" spans="1:9" x14ac:dyDescent="0.2">
      <c r="A17" s="42" t="s">
        <v>138</v>
      </c>
      <c r="B17" s="56" t="s">
        <v>82</v>
      </c>
      <c r="C17" s="46">
        <v>105991</v>
      </c>
      <c r="D17" s="49" t="s">
        <v>59</v>
      </c>
      <c r="E17" s="58">
        <v>75.478106631695141</v>
      </c>
      <c r="F17" s="50" t="s">
        <v>60</v>
      </c>
      <c r="G17" s="42"/>
      <c r="H17" s="42"/>
      <c r="I17" s="42"/>
    </row>
    <row r="18" spans="1:9" x14ac:dyDescent="0.2">
      <c r="A18" s="42"/>
      <c r="B18" s="45"/>
      <c r="C18" s="45"/>
      <c r="D18" s="45"/>
      <c r="E18" s="58"/>
      <c r="F18" s="51"/>
      <c r="G18" s="42"/>
      <c r="H18" s="42"/>
      <c r="I18" s="42"/>
    </row>
    <row r="19" spans="1:9" x14ac:dyDescent="0.2">
      <c r="A19" s="47" t="s">
        <v>76</v>
      </c>
      <c r="B19" s="45"/>
      <c r="C19" s="45"/>
      <c r="D19" s="46"/>
      <c r="E19" s="58"/>
      <c r="F19" s="51"/>
      <c r="G19" s="42"/>
      <c r="H19" s="42"/>
      <c r="I19" s="42"/>
    </row>
    <row r="20" spans="1:9" x14ac:dyDescent="0.2">
      <c r="A20" s="42" t="s">
        <v>126</v>
      </c>
      <c r="B20" s="57" t="s">
        <v>99</v>
      </c>
      <c r="C20" s="46">
        <v>4043</v>
      </c>
      <c r="D20" s="49" t="s">
        <v>59</v>
      </c>
      <c r="E20" s="58">
        <v>61.835270838486274</v>
      </c>
      <c r="F20" s="50" t="s">
        <v>60</v>
      </c>
      <c r="G20" s="42"/>
      <c r="H20" s="42"/>
      <c r="I20" s="42"/>
    </row>
    <row r="21" spans="1:9" x14ac:dyDescent="0.2">
      <c r="A21" s="42"/>
      <c r="B21" s="45"/>
      <c r="C21" s="45"/>
      <c r="D21" s="46"/>
      <c r="E21" s="58"/>
      <c r="F21" s="14"/>
      <c r="G21" s="42"/>
      <c r="H21" s="42"/>
      <c r="I21" s="42"/>
    </row>
    <row r="22" spans="1:9" x14ac:dyDescent="0.2">
      <c r="A22" s="1" t="s">
        <v>81</v>
      </c>
      <c r="B22" s="45"/>
      <c r="C22" s="45"/>
      <c r="D22" s="45"/>
      <c r="E22" s="58"/>
      <c r="F22" s="51"/>
      <c r="G22" s="42"/>
      <c r="H22" s="42"/>
      <c r="I22" s="42"/>
    </row>
    <row r="23" spans="1:9" x14ac:dyDescent="0.2">
      <c r="A23" s="42" t="s">
        <v>127</v>
      </c>
      <c r="B23" s="56" t="s">
        <v>82</v>
      </c>
      <c r="C23" s="46">
        <v>4050</v>
      </c>
      <c r="D23" s="49" t="s">
        <v>59</v>
      </c>
      <c r="E23" s="58">
        <v>61.728395061728392</v>
      </c>
      <c r="F23" s="50" t="s">
        <v>60</v>
      </c>
      <c r="G23" s="42"/>
      <c r="H23" s="42"/>
      <c r="I23" s="42"/>
    </row>
    <row r="24" spans="1:9" x14ac:dyDescent="0.2">
      <c r="A24" s="42"/>
      <c r="B24" s="45"/>
      <c r="C24" s="44"/>
      <c r="D24" s="46"/>
      <c r="E24" s="58"/>
      <c r="F24" s="51"/>
      <c r="G24" s="42"/>
      <c r="H24" s="42"/>
      <c r="I24" s="42"/>
    </row>
    <row r="25" spans="1:9" x14ac:dyDescent="0.2">
      <c r="A25" s="1" t="s">
        <v>1622</v>
      </c>
      <c r="B25" s="45"/>
      <c r="C25" s="44"/>
      <c r="D25" s="46"/>
      <c r="E25" s="207"/>
      <c r="F25" s="14"/>
      <c r="G25" s="132"/>
    </row>
    <row r="26" spans="1:9" x14ac:dyDescent="0.2">
      <c r="A26" s="52" t="s">
        <v>1744</v>
      </c>
      <c r="B26" s="62" t="s">
        <v>83</v>
      </c>
      <c r="C26" s="48">
        <v>17300</v>
      </c>
      <c r="D26" s="49" t="s">
        <v>59</v>
      </c>
      <c r="E26" s="208">
        <v>83</v>
      </c>
      <c r="F26" s="49" t="s">
        <v>60</v>
      </c>
      <c r="G26" s="132"/>
    </row>
    <row r="27" spans="1:9" x14ac:dyDescent="0.2">
      <c r="A27" s="52" t="s">
        <v>1745</v>
      </c>
      <c r="B27" s="62" t="s">
        <v>1746</v>
      </c>
      <c r="C27" s="48">
        <v>13362</v>
      </c>
      <c r="D27" s="49" t="s">
        <v>59</v>
      </c>
      <c r="E27" s="208">
        <v>108</v>
      </c>
      <c r="F27" s="50" t="s">
        <v>60</v>
      </c>
      <c r="G27" s="132"/>
    </row>
    <row r="28" spans="1:9" x14ac:dyDescent="0.2">
      <c r="A28" s="52"/>
      <c r="B28" s="62"/>
      <c r="C28" s="48"/>
      <c r="D28" s="49"/>
      <c r="E28" s="208"/>
      <c r="F28" s="50"/>
      <c r="G28" s="132"/>
    </row>
    <row r="29" spans="1:9" x14ac:dyDescent="0.2">
      <c r="A29" s="1" t="s">
        <v>78</v>
      </c>
      <c r="B29" s="45"/>
      <c r="C29" s="44"/>
      <c r="D29" s="46"/>
      <c r="E29" s="58"/>
      <c r="F29" s="51"/>
      <c r="G29" s="42"/>
      <c r="H29" s="42"/>
      <c r="I29" s="42"/>
    </row>
    <row r="30" spans="1:9" x14ac:dyDescent="0.2">
      <c r="A30" s="42" t="s">
        <v>136</v>
      </c>
      <c r="B30" s="57" t="s">
        <v>99</v>
      </c>
      <c r="C30" s="46">
        <v>55926</v>
      </c>
      <c r="D30" s="49" t="s">
        <v>59</v>
      </c>
      <c r="E30" s="58">
        <v>19.668848120730967</v>
      </c>
      <c r="F30" s="50" t="s">
        <v>60</v>
      </c>
      <c r="G30" s="42"/>
      <c r="H30" s="42"/>
      <c r="I30" s="42"/>
    </row>
    <row r="31" spans="1:9" x14ac:dyDescent="0.2">
      <c r="A31" s="42" t="s">
        <v>128</v>
      </c>
      <c r="B31" s="57" t="s">
        <v>99</v>
      </c>
      <c r="C31" s="46">
        <v>20460</v>
      </c>
      <c r="D31" s="49" t="s">
        <v>59</v>
      </c>
      <c r="E31" s="58">
        <v>26.637341153470185</v>
      </c>
      <c r="F31" s="50" t="s">
        <v>60</v>
      </c>
      <c r="G31" s="42"/>
      <c r="H31" s="42"/>
      <c r="I31" s="42"/>
    </row>
    <row r="32" spans="1:9" x14ac:dyDescent="0.2">
      <c r="A32" s="42" t="s">
        <v>141</v>
      </c>
      <c r="B32" s="57" t="s">
        <v>99</v>
      </c>
      <c r="C32" s="46">
        <v>6800</v>
      </c>
      <c r="D32" s="49" t="s">
        <v>59</v>
      </c>
      <c r="E32" s="58">
        <v>88</v>
      </c>
      <c r="F32" s="50" t="s">
        <v>60</v>
      </c>
      <c r="G32" s="42"/>
      <c r="H32" s="42"/>
      <c r="I32" s="42"/>
    </row>
    <row r="33" spans="1:9" x14ac:dyDescent="0.2">
      <c r="A33" s="42"/>
      <c r="B33" s="45"/>
      <c r="C33" s="44"/>
      <c r="D33" s="46"/>
      <c r="E33" s="14"/>
      <c r="F33" s="14"/>
      <c r="G33" s="42"/>
      <c r="H33" s="42"/>
      <c r="I33" s="42"/>
    </row>
    <row r="34" spans="1:9" x14ac:dyDescent="0.2">
      <c r="A34" s="42"/>
      <c r="B34" s="45"/>
      <c r="C34" s="44"/>
      <c r="D34" s="46"/>
      <c r="E34" s="14"/>
      <c r="F34" s="14"/>
      <c r="G34" s="42"/>
    </row>
    <row r="35" spans="1:9" x14ac:dyDescent="0.2">
      <c r="A35" s="329" t="s">
        <v>102</v>
      </c>
      <c r="B35" s="331"/>
      <c r="C35" s="332"/>
      <c r="D35" s="332"/>
      <c r="E35" s="331"/>
      <c r="F35" s="332"/>
    </row>
    <row r="36" spans="1:9" x14ac:dyDescent="0.2">
      <c r="A36" s="42"/>
      <c r="B36" s="45"/>
      <c r="C36" s="44"/>
      <c r="D36" s="46"/>
      <c r="E36" s="45"/>
      <c r="F36" s="51"/>
    </row>
    <row r="37" spans="1:9" x14ac:dyDescent="0.2">
      <c r="A37" s="1" t="s">
        <v>79</v>
      </c>
      <c r="B37" s="45"/>
      <c r="C37" s="42"/>
      <c r="D37" s="46"/>
      <c r="E37" s="58"/>
      <c r="F37" s="51"/>
      <c r="G37" s="42"/>
      <c r="H37" s="42"/>
      <c r="I37" s="42"/>
    </row>
    <row r="38" spans="1:9" x14ac:dyDescent="0.2">
      <c r="A38" s="42" t="s">
        <v>129</v>
      </c>
      <c r="B38" s="56" t="s">
        <v>83</v>
      </c>
      <c r="C38" s="46">
        <v>1324.4</v>
      </c>
      <c r="D38" s="49" t="s">
        <v>59</v>
      </c>
      <c r="E38" s="58">
        <v>554</v>
      </c>
      <c r="F38" s="50" t="s">
        <v>60</v>
      </c>
      <c r="G38" s="42"/>
      <c r="H38" s="42"/>
      <c r="I38" s="42"/>
    </row>
    <row r="39" spans="1:9" x14ac:dyDescent="0.2">
      <c r="A39" s="42" t="s">
        <v>132</v>
      </c>
      <c r="B39" s="57" t="s">
        <v>99</v>
      </c>
      <c r="C39" s="46">
        <v>13457</v>
      </c>
      <c r="D39" s="49" t="s">
        <v>59</v>
      </c>
      <c r="E39" s="58">
        <v>25</v>
      </c>
      <c r="F39" s="50" t="s">
        <v>60</v>
      </c>
      <c r="G39" s="42"/>
      <c r="H39" s="42"/>
      <c r="I39" s="42"/>
    </row>
    <row r="40" spans="1:9" x14ac:dyDescent="0.2">
      <c r="A40" s="42"/>
      <c r="B40" s="56"/>
      <c r="C40" s="46"/>
      <c r="D40" s="49"/>
      <c r="E40" s="58"/>
      <c r="F40" s="50"/>
      <c r="G40" s="42"/>
      <c r="H40" s="42"/>
      <c r="I40" s="42"/>
    </row>
    <row r="41" spans="1:9" x14ac:dyDescent="0.2">
      <c r="A41" s="1" t="s">
        <v>1622</v>
      </c>
      <c r="B41" s="14"/>
      <c r="C41" s="18"/>
      <c r="D41" s="12"/>
      <c r="E41" s="14"/>
      <c r="F41" s="14"/>
      <c r="G41" s="132"/>
    </row>
    <row r="42" spans="1:9" x14ac:dyDescent="0.2">
      <c r="A42" s="52" t="s">
        <v>1747</v>
      </c>
      <c r="B42" s="162" t="s">
        <v>1575</v>
      </c>
      <c r="C42" s="209">
        <v>9315</v>
      </c>
      <c r="D42" s="49" t="s">
        <v>59</v>
      </c>
      <c r="E42" s="3">
        <v>383</v>
      </c>
      <c r="F42" s="49" t="s">
        <v>60</v>
      </c>
      <c r="G42" s="132"/>
    </row>
    <row r="43" spans="1:9" x14ac:dyDescent="0.2">
      <c r="A43" s="42"/>
      <c r="B43" s="45"/>
      <c r="C43" s="44"/>
      <c r="D43" s="46"/>
      <c r="E43" s="45"/>
      <c r="F43" s="51"/>
    </row>
    <row r="44" spans="1:9" x14ac:dyDescent="0.2">
      <c r="A44" s="329" t="s">
        <v>103</v>
      </c>
      <c r="B44" s="333"/>
      <c r="C44" s="334"/>
      <c r="D44" s="333"/>
      <c r="E44" s="333"/>
      <c r="F44" s="333"/>
    </row>
    <row r="45" spans="1:9" x14ac:dyDescent="0.2">
      <c r="A45" s="42"/>
      <c r="B45" s="45"/>
      <c r="C45" s="44"/>
      <c r="D45" s="46"/>
      <c r="E45" s="45"/>
      <c r="F45" s="51"/>
    </row>
    <row r="46" spans="1:9" x14ac:dyDescent="0.2">
      <c r="A46" s="47" t="s">
        <v>75</v>
      </c>
      <c r="B46" s="45"/>
      <c r="C46" s="44"/>
      <c r="D46" s="46"/>
      <c r="E46" s="45"/>
      <c r="F46" s="51"/>
    </row>
    <row r="47" spans="1:9" x14ac:dyDescent="0.2">
      <c r="A47" s="42" t="s">
        <v>139</v>
      </c>
      <c r="B47" s="57" t="s">
        <v>99</v>
      </c>
      <c r="C47" s="46">
        <v>1870</v>
      </c>
      <c r="D47" s="49" t="s">
        <v>59</v>
      </c>
      <c r="E47" s="58">
        <v>240.64171122994654</v>
      </c>
      <c r="F47" s="50" t="s">
        <v>60</v>
      </c>
    </row>
    <row r="48" spans="1:9" x14ac:dyDescent="0.2">
      <c r="A48" s="42" t="s">
        <v>140</v>
      </c>
      <c r="B48" s="57" t="s">
        <v>99</v>
      </c>
      <c r="C48" s="46">
        <v>10360</v>
      </c>
      <c r="D48" s="49" t="s">
        <v>59</v>
      </c>
      <c r="E48" s="58">
        <v>91.698841698841704</v>
      </c>
      <c r="F48" s="50" t="s">
        <v>60</v>
      </c>
    </row>
    <row r="49" spans="1:6" x14ac:dyDescent="0.2">
      <c r="A49" s="4"/>
      <c r="C49" s="46"/>
      <c r="D49" s="49"/>
      <c r="E49" s="58"/>
      <c r="F49" s="50"/>
    </row>
    <row r="50" spans="1:6" x14ac:dyDescent="0.2">
      <c r="A50" s="47" t="s">
        <v>130</v>
      </c>
      <c r="C50" s="46"/>
      <c r="D50" s="49"/>
      <c r="E50" s="58"/>
      <c r="F50" s="50"/>
    </row>
    <row r="51" spans="1:6" x14ac:dyDescent="0.2">
      <c r="A51" t="s">
        <v>133</v>
      </c>
      <c r="B51" s="57" t="s">
        <v>99</v>
      </c>
      <c r="C51" s="46">
        <v>81460</v>
      </c>
      <c r="D51" s="49" t="s">
        <v>59</v>
      </c>
      <c r="E51" s="58">
        <v>38.302848023569851</v>
      </c>
      <c r="F51" s="50" t="s">
        <v>60</v>
      </c>
    </row>
    <row r="52" spans="1:6" x14ac:dyDescent="0.2">
      <c r="C52" s="46"/>
      <c r="D52" s="49"/>
      <c r="E52" s="58"/>
      <c r="F52" s="50"/>
    </row>
    <row r="53" spans="1:6" x14ac:dyDescent="0.2">
      <c r="A53" s="1" t="s">
        <v>81</v>
      </c>
      <c r="B53" s="45"/>
      <c r="C53" s="46"/>
      <c r="D53" s="49"/>
      <c r="E53" s="58"/>
      <c r="F53" s="50"/>
    </row>
    <row r="54" spans="1:6" x14ac:dyDescent="0.2">
      <c r="A54" t="s">
        <v>134</v>
      </c>
      <c r="B54" s="57" t="s">
        <v>99</v>
      </c>
      <c r="C54" s="46">
        <v>4050</v>
      </c>
      <c r="D54" s="49" t="s">
        <v>59</v>
      </c>
      <c r="E54" s="58">
        <v>57</v>
      </c>
      <c r="F54" s="50" t="s">
        <v>60</v>
      </c>
    </row>
    <row r="55" spans="1:6" x14ac:dyDescent="0.2">
      <c r="C55" s="46"/>
      <c r="D55" s="49"/>
      <c r="E55" s="58"/>
      <c r="F55" s="50"/>
    </row>
    <row r="56" spans="1:6" x14ac:dyDescent="0.2">
      <c r="A56" s="1" t="s">
        <v>131</v>
      </c>
      <c r="B56" s="45"/>
      <c r="C56" s="46"/>
      <c r="D56" s="49"/>
      <c r="E56" s="58"/>
      <c r="F56" s="50"/>
    </row>
    <row r="57" spans="1:6" x14ac:dyDescent="0.2">
      <c r="A57" t="s">
        <v>135</v>
      </c>
      <c r="B57" s="57" t="s">
        <v>99</v>
      </c>
      <c r="C57" s="46">
        <v>42040</v>
      </c>
      <c r="D57" s="49" t="s">
        <v>59</v>
      </c>
      <c r="E57" s="58">
        <v>19</v>
      </c>
      <c r="F57" s="50" t="s">
        <v>60</v>
      </c>
    </row>
    <row r="64" spans="1:6" x14ac:dyDescent="0.2">
      <c r="A64" s="1"/>
    </row>
    <row r="65" spans="1:6" x14ac:dyDescent="0.2">
      <c r="A65" s="1"/>
    </row>
    <row r="66" spans="1:6" x14ac:dyDescent="0.2">
      <c r="A66" s="1"/>
    </row>
    <row r="67" spans="1:6" x14ac:dyDescent="0.2">
      <c r="A67" s="1"/>
      <c r="B67" s="14"/>
      <c r="C67" s="18"/>
      <c r="D67" s="14"/>
    </row>
    <row r="68" spans="1:6" x14ac:dyDescent="0.2">
      <c r="A68" s="4"/>
      <c r="B68" s="6"/>
      <c r="C68" s="15"/>
      <c r="D68" s="7"/>
      <c r="E68" s="7"/>
      <c r="F68" s="10"/>
    </row>
    <row r="69" spans="1:6" x14ac:dyDescent="0.2">
      <c r="A69" s="4"/>
      <c r="B69" s="6"/>
      <c r="C69" s="15"/>
      <c r="D69" s="7"/>
      <c r="F69" s="10"/>
    </row>
    <row r="70" spans="1:6" x14ac:dyDescent="0.2">
      <c r="A70" s="1"/>
    </row>
    <row r="71" spans="1:6" x14ac:dyDescent="0.2">
      <c r="A71" s="4"/>
      <c r="D71" s="5"/>
      <c r="E71" s="14"/>
      <c r="F71" s="14"/>
    </row>
    <row r="72" spans="1:6" x14ac:dyDescent="0.2">
      <c r="D72" s="5"/>
      <c r="E72" s="14"/>
      <c r="F72" s="14"/>
    </row>
    <row r="74" spans="1:6" x14ac:dyDescent="0.2">
      <c r="A74" s="1"/>
      <c r="B74" s="6"/>
      <c r="C74" s="15"/>
      <c r="D74" s="7"/>
      <c r="F74" s="10"/>
    </row>
    <row r="75" spans="1:6" x14ac:dyDescent="0.2">
      <c r="A75" s="4"/>
      <c r="D75" s="5"/>
      <c r="E75" s="14"/>
      <c r="F75" s="14"/>
    </row>
    <row r="76" spans="1:6" x14ac:dyDescent="0.2">
      <c r="A76" s="4"/>
      <c r="E76" s="14"/>
      <c r="F76" s="14"/>
    </row>
    <row r="77" spans="1:6" x14ac:dyDescent="0.2">
      <c r="A77" s="4"/>
      <c r="E77" s="14"/>
      <c r="F77" s="14"/>
    </row>
    <row r="78" spans="1:6" x14ac:dyDescent="0.2">
      <c r="A78" s="4"/>
      <c r="E78" s="14"/>
      <c r="F78" s="14"/>
    </row>
    <row r="79" spans="1:6" x14ac:dyDescent="0.2">
      <c r="A79" s="1"/>
    </row>
    <row r="80" spans="1:6" x14ac:dyDescent="0.2">
      <c r="A80" s="1"/>
    </row>
    <row r="81" spans="1:5" x14ac:dyDescent="0.2">
      <c r="A81" s="4"/>
      <c r="D81" s="5"/>
    </row>
    <row r="82" spans="1:5" x14ac:dyDescent="0.2">
      <c r="A82" s="1"/>
    </row>
    <row r="83" spans="1:5" x14ac:dyDescent="0.2">
      <c r="A83" s="1"/>
    </row>
    <row r="84" spans="1:5" x14ac:dyDescent="0.2">
      <c r="A84" s="4"/>
      <c r="E84" s="5"/>
    </row>
    <row r="85" spans="1:5" x14ac:dyDescent="0.2">
      <c r="A85" s="4"/>
      <c r="E85" s="5"/>
    </row>
  </sheetData>
  <mergeCells count="5">
    <mergeCell ref="F6:F7"/>
    <mergeCell ref="A6:A7"/>
    <mergeCell ref="B6:B7"/>
    <mergeCell ref="C6:C7"/>
    <mergeCell ref="D6:E6"/>
  </mergeCells>
  <phoneticPr fontId="0" type="noConversion"/>
  <pageMargins left="0.75" right="0.75" top="1" bottom="1" header="0.5" footer="0.5"/>
  <pageSetup paperSize="9" scale="75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List Jadual Harga&amp;Sewa</vt:lpstr>
      <vt:lpstr>15.1</vt:lpstr>
      <vt:lpstr>15.2</vt:lpstr>
      <vt:lpstr>15.3</vt:lpstr>
      <vt:lpstr>15.4</vt:lpstr>
      <vt:lpstr>15.5</vt:lpstr>
      <vt:lpstr>15.6</vt:lpstr>
      <vt:lpstr>15.7</vt:lpstr>
      <vt:lpstr>15.8</vt:lpstr>
      <vt:lpstr>15.9</vt:lpstr>
      <vt:lpstr>15.10</vt:lpstr>
      <vt:lpstr>15.11</vt:lpstr>
      <vt:lpstr>15.12</vt:lpstr>
      <vt:lpstr>15.13</vt:lpstr>
      <vt:lpstr>15.14</vt:lpstr>
      <vt:lpstr>15.15</vt:lpstr>
      <vt:lpstr>'15.1'!Print_Area</vt:lpstr>
      <vt:lpstr>'15.10'!Print_Area</vt:lpstr>
      <vt:lpstr>'15.11'!Print_Area</vt:lpstr>
      <vt:lpstr>'15.12'!Print_Area</vt:lpstr>
      <vt:lpstr>'15.13'!Print_Area</vt:lpstr>
      <vt:lpstr>'15.14'!Print_Area</vt:lpstr>
      <vt:lpstr>'15.15'!Print_Area</vt:lpstr>
      <vt:lpstr>'15.2'!Print_Area</vt:lpstr>
      <vt:lpstr>'15.3'!Print_Area</vt:lpstr>
      <vt:lpstr>'15.5'!Print_Area</vt:lpstr>
      <vt:lpstr>'15.8'!Print_Area</vt:lpstr>
      <vt:lpstr>'15.9'!Print_Area</vt:lpstr>
      <vt:lpstr>'List Jadual Harga&amp;Sewa'!Print_Area</vt:lpstr>
      <vt:lpstr>'15.1'!Print_Titles</vt:lpstr>
      <vt:lpstr>'15.11'!Print_Titles</vt:lpstr>
      <vt:lpstr>'15.13'!Print_Titles</vt:lpstr>
      <vt:lpstr>'15.3'!Print_Titles</vt:lpstr>
      <vt:lpstr>'15.4'!Print_Titles</vt:lpstr>
      <vt:lpstr>'15.9'!Print_Titles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2023-05-19T01:39:15Z</cp:lastPrinted>
  <dcterms:created xsi:type="dcterms:W3CDTF">2002-04-03T04:48:50Z</dcterms:created>
  <dcterms:modified xsi:type="dcterms:W3CDTF">2024-08-14T06:56:44Z</dcterms:modified>
</cp:coreProperties>
</file>